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2104" windowHeight="9444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  <c r="Q15" i="1"/>
  <c r="Q27" i="1"/>
  <c r="Q28" i="1"/>
  <c r="J31" i="1" s="1"/>
  <c r="L31" i="1" s="1"/>
  <c r="P30" i="1"/>
  <c r="Q61" i="1"/>
  <c r="Q63" i="1" s="1"/>
  <c r="Q62" i="1"/>
  <c r="P73" i="1"/>
  <c r="O73" i="1" s="1"/>
  <c r="I83" i="1" s="1"/>
  <c r="K83" i="1" s="1"/>
  <c r="O93" i="1"/>
  <c r="I94" i="1" s="1"/>
  <c r="K94" i="1" s="1"/>
  <c r="O158" i="1"/>
  <c r="P156" i="1" s="1"/>
  <c r="J155" i="1" s="1"/>
  <c r="L155" i="1" s="1"/>
  <c r="N553" i="1"/>
  <c r="Q553" i="1"/>
  <c r="K852" i="1"/>
  <c r="J852" i="1"/>
  <c r="L852" i="1" s="1"/>
  <c r="H852" i="1"/>
  <c r="F852" i="1"/>
  <c r="K851" i="1"/>
  <c r="J851" i="1"/>
  <c r="L851" i="1" s="1"/>
  <c r="H851" i="1"/>
  <c r="F851" i="1"/>
  <c r="L850" i="1"/>
  <c r="M850" i="1" s="1"/>
  <c r="K850" i="1"/>
  <c r="J850" i="1"/>
  <c r="H850" i="1"/>
  <c r="F850" i="1"/>
  <c r="K849" i="1"/>
  <c r="J849" i="1"/>
  <c r="L849" i="1" s="1"/>
  <c r="H849" i="1"/>
  <c r="F849" i="1"/>
  <c r="F848" i="1"/>
  <c r="K847" i="1"/>
  <c r="J847" i="1"/>
  <c r="L847" i="1" s="1"/>
  <c r="H847" i="1"/>
  <c r="F847" i="1"/>
  <c r="K846" i="1"/>
  <c r="J846" i="1"/>
  <c r="L846" i="1" s="1"/>
  <c r="H846" i="1"/>
  <c r="F846" i="1"/>
  <c r="K845" i="1"/>
  <c r="J845" i="1"/>
  <c r="L845" i="1" s="1"/>
  <c r="M845" i="1" s="1"/>
  <c r="H845" i="1"/>
  <c r="F845" i="1"/>
  <c r="K844" i="1"/>
  <c r="J844" i="1"/>
  <c r="L844" i="1" s="1"/>
  <c r="H844" i="1"/>
  <c r="F844" i="1"/>
  <c r="F843" i="1"/>
  <c r="J842" i="1"/>
  <c r="L842" i="1" s="1"/>
  <c r="H842" i="1"/>
  <c r="F842" i="1"/>
  <c r="K842" i="1" s="1"/>
  <c r="J841" i="1"/>
  <c r="L841" i="1" s="1"/>
  <c r="H841" i="1"/>
  <c r="F841" i="1"/>
  <c r="K841" i="1" s="1"/>
  <c r="J840" i="1"/>
  <c r="L840" i="1" s="1"/>
  <c r="H840" i="1"/>
  <c r="F840" i="1"/>
  <c r="K840" i="1" s="1"/>
  <c r="J839" i="1"/>
  <c r="L839" i="1" s="1"/>
  <c r="H839" i="1"/>
  <c r="F839" i="1"/>
  <c r="K839" i="1" s="1"/>
  <c r="F838" i="1"/>
  <c r="L837" i="1"/>
  <c r="I837" i="1"/>
  <c r="K837" i="1" s="1"/>
  <c r="H837" i="1"/>
  <c r="F837" i="1"/>
  <c r="L836" i="1"/>
  <c r="I836" i="1"/>
  <c r="K836" i="1" s="1"/>
  <c r="H836" i="1"/>
  <c r="F836" i="1"/>
  <c r="L835" i="1"/>
  <c r="I835" i="1"/>
  <c r="K835" i="1" s="1"/>
  <c r="H835" i="1"/>
  <c r="F835" i="1"/>
  <c r="L834" i="1"/>
  <c r="I834" i="1"/>
  <c r="K834" i="1" s="1"/>
  <c r="H834" i="1"/>
  <c r="F834" i="1"/>
  <c r="F833" i="1"/>
  <c r="L832" i="1"/>
  <c r="I832" i="1"/>
  <c r="K832" i="1" s="1"/>
  <c r="H832" i="1"/>
  <c r="F832" i="1"/>
  <c r="L831" i="1"/>
  <c r="I831" i="1"/>
  <c r="K831" i="1" s="1"/>
  <c r="H831" i="1"/>
  <c r="F831" i="1"/>
  <c r="L830" i="1"/>
  <c r="I830" i="1"/>
  <c r="K830" i="1" s="1"/>
  <c r="H830" i="1"/>
  <c r="F830" i="1"/>
  <c r="L829" i="1"/>
  <c r="I829" i="1"/>
  <c r="K829" i="1" s="1"/>
  <c r="H829" i="1"/>
  <c r="F829" i="1"/>
  <c r="F828" i="1"/>
  <c r="K827" i="1"/>
  <c r="J827" i="1"/>
  <c r="L827" i="1" s="1"/>
  <c r="M827" i="1" s="1"/>
  <c r="H827" i="1"/>
  <c r="F827" i="1"/>
  <c r="K826" i="1"/>
  <c r="J826" i="1"/>
  <c r="L826" i="1" s="1"/>
  <c r="H826" i="1"/>
  <c r="F826" i="1"/>
  <c r="K825" i="1"/>
  <c r="J825" i="1"/>
  <c r="L825" i="1" s="1"/>
  <c r="H825" i="1"/>
  <c r="F825" i="1"/>
  <c r="K824" i="1"/>
  <c r="J824" i="1"/>
  <c r="L824" i="1" s="1"/>
  <c r="H824" i="1"/>
  <c r="F824" i="1"/>
  <c r="F823" i="1"/>
  <c r="F822" i="1"/>
  <c r="K821" i="1"/>
  <c r="J821" i="1"/>
  <c r="L821" i="1" s="1"/>
  <c r="H821" i="1"/>
  <c r="F821" i="1"/>
  <c r="K820" i="1"/>
  <c r="J820" i="1"/>
  <c r="L820" i="1" s="1"/>
  <c r="H820" i="1"/>
  <c r="F820" i="1"/>
  <c r="K819" i="1"/>
  <c r="J819" i="1"/>
  <c r="L819" i="1" s="1"/>
  <c r="H819" i="1"/>
  <c r="F819" i="1"/>
  <c r="K818" i="1"/>
  <c r="J818" i="1"/>
  <c r="L818" i="1" s="1"/>
  <c r="H818" i="1"/>
  <c r="F818" i="1"/>
  <c r="K817" i="1"/>
  <c r="J817" i="1"/>
  <c r="L817" i="1" s="1"/>
  <c r="H817" i="1"/>
  <c r="F817" i="1"/>
  <c r="K816" i="1"/>
  <c r="J816" i="1"/>
  <c r="L816" i="1" s="1"/>
  <c r="H816" i="1"/>
  <c r="F816" i="1"/>
  <c r="K815" i="1"/>
  <c r="J815" i="1"/>
  <c r="L815" i="1" s="1"/>
  <c r="H815" i="1"/>
  <c r="F815" i="1"/>
  <c r="K814" i="1"/>
  <c r="J814" i="1"/>
  <c r="L814" i="1" s="1"/>
  <c r="H814" i="1"/>
  <c r="F814" i="1"/>
  <c r="K813" i="1"/>
  <c r="J813" i="1"/>
  <c r="L813" i="1" s="1"/>
  <c r="H813" i="1"/>
  <c r="F813" i="1"/>
  <c r="K812" i="1"/>
  <c r="J812" i="1"/>
  <c r="L812" i="1" s="1"/>
  <c r="H812" i="1"/>
  <c r="F812" i="1"/>
  <c r="K811" i="1"/>
  <c r="J811" i="1"/>
  <c r="L811" i="1" s="1"/>
  <c r="H811" i="1"/>
  <c r="F811" i="1"/>
  <c r="K810" i="1"/>
  <c r="J810" i="1"/>
  <c r="L810" i="1" s="1"/>
  <c r="H810" i="1"/>
  <c r="F810" i="1"/>
  <c r="K809" i="1"/>
  <c r="J809" i="1"/>
  <c r="L809" i="1" s="1"/>
  <c r="H809" i="1"/>
  <c r="F809" i="1"/>
  <c r="K808" i="1"/>
  <c r="J808" i="1"/>
  <c r="L808" i="1" s="1"/>
  <c r="H808" i="1"/>
  <c r="F808" i="1"/>
  <c r="K807" i="1"/>
  <c r="J807" i="1"/>
  <c r="L807" i="1" s="1"/>
  <c r="H807" i="1"/>
  <c r="F807" i="1"/>
  <c r="K806" i="1"/>
  <c r="J806" i="1"/>
  <c r="L806" i="1" s="1"/>
  <c r="H806" i="1"/>
  <c r="F806" i="1"/>
  <c r="K805" i="1"/>
  <c r="J805" i="1"/>
  <c r="L805" i="1" s="1"/>
  <c r="H805" i="1"/>
  <c r="F805" i="1"/>
  <c r="K804" i="1"/>
  <c r="M804" i="1" s="1"/>
  <c r="J804" i="1"/>
  <c r="L804" i="1" s="1"/>
  <c r="H804" i="1"/>
  <c r="F804" i="1"/>
  <c r="K803" i="1"/>
  <c r="J803" i="1"/>
  <c r="L803" i="1" s="1"/>
  <c r="H803" i="1"/>
  <c r="F803" i="1"/>
  <c r="K802" i="1"/>
  <c r="J802" i="1"/>
  <c r="L802" i="1" s="1"/>
  <c r="H802" i="1"/>
  <c r="F802" i="1"/>
  <c r="K801" i="1"/>
  <c r="J801" i="1"/>
  <c r="L801" i="1" s="1"/>
  <c r="H801" i="1"/>
  <c r="F801" i="1"/>
  <c r="F800" i="1"/>
  <c r="K799" i="1"/>
  <c r="J799" i="1"/>
  <c r="L799" i="1" s="1"/>
  <c r="H799" i="1"/>
  <c r="F799" i="1"/>
  <c r="K798" i="1"/>
  <c r="J798" i="1"/>
  <c r="L798" i="1" s="1"/>
  <c r="H798" i="1"/>
  <c r="F798" i="1"/>
  <c r="K797" i="1"/>
  <c r="J797" i="1"/>
  <c r="L797" i="1" s="1"/>
  <c r="H797" i="1"/>
  <c r="F797" i="1"/>
  <c r="K796" i="1"/>
  <c r="M796" i="1" s="1"/>
  <c r="J796" i="1"/>
  <c r="L796" i="1" s="1"/>
  <c r="H796" i="1"/>
  <c r="F796" i="1"/>
  <c r="K795" i="1"/>
  <c r="J795" i="1"/>
  <c r="L795" i="1" s="1"/>
  <c r="H795" i="1"/>
  <c r="F795" i="1"/>
  <c r="K794" i="1"/>
  <c r="J794" i="1"/>
  <c r="L794" i="1" s="1"/>
  <c r="M794" i="1" s="1"/>
  <c r="H794" i="1"/>
  <c r="F794" i="1"/>
  <c r="K793" i="1"/>
  <c r="J793" i="1"/>
  <c r="L793" i="1" s="1"/>
  <c r="H793" i="1"/>
  <c r="F793" i="1"/>
  <c r="K792" i="1"/>
  <c r="J792" i="1"/>
  <c r="L792" i="1" s="1"/>
  <c r="H792" i="1"/>
  <c r="F792" i="1"/>
  <c r="K791" i="1"/>
  <c r="J791" i="1"/>
  <c r="L791" i="1" s="1"/>
  <c r="H791" i="1"/>
  <c r="F791" i="1"/>
  <c r="K790" i="1"/>
  <c r="J790" i="1"/>
  <c r="L790" i="1" s="1"/>
  <c r="M790" i="1" s="1"/>
  <c r="H790" i="1"/>
  <c r="F790" i="1"/>
  <c r="K789" i="1"/>
  <c r="J789" i="1"/>
  <c r="L789" i="1" s="1"/>
  <c r="H789" i="1"/>
  <c r="F789" i="1"/>
  <c r="K788" i="1"/>
  <c r="J788" i="1"/>
  <c r="L788" i="1" s="1"/>
  <c r="M788" i="1" s="1"/>
  <c r="H788" i="1"/>
  <c r="F788" i="1"/>
  <c r="K787" i="1"/>
  <c r="J787" i="1"/>
  <c r="L787" i="1" s="1"/>
  <c r="H787" i="1"/>
  <c r="F787" i="1"/>
  <c r="K786" i="1"/>
  <c r="J786" i="1"/>
  <c r="L786" i="1" s="1"/>
  <c r="M786" i="1" s="1"/>
  <c r="H786" i="1"/>
  <c r="F786" i="1"/>
  <c r="K785" i="1"/>
  <c r="J785" i="1"/>
  <c r="L785" i="1" s="1"/>
  <c r="H785" i="1"/>
  <c r="F785" i="1"/>
  <c r="K784" i="1"/>
  <c r="J784" i="1"/>
  <c r="L784" i="1" s="1"/>
  <c r="H784" i="1"/>
  <c r="F784" i="1"/>
  <c r="K783" i="1"/>
  <c r="J783" i="1"/>
  <c r="L783" i="1" s="1"/>
  <c r="H783" i="1"/>
  <c r="F783" i="1"/>
  <c r="K782" i="1"/>
  <c r="J782" i="1"/>
  <c r="L782" i="1" s="1"/>
  <c r="M782" i="1" s="1"/>
  <c r="H782" i="1"/>
  <c r="F782" i="1"/>
  <c r="K781" i="1"/>
  <c r="J781" i="1"/>
  <c r="L781" i="1" s="1"/>
  <c r="H781" i="1"/>
  <c r="F781" i="1"/>
  <c r="K780" i="1"/>
  <c r="J780" i="1"/>
  <c r="L780" i="1" s="1"/>
  <c r="H780" i="1"/>
  <c r="F780" i="1"/>
  <c r="K779" i="1"/>
  <c r="J779" i="1"/>
  <c r="L779" i="1" s="1"/>
  <c r="H779" i="1"/>
  <c r="F779" i="1"/>
  <c r="F778" i="1"/>
  <c r="K777" i="1"/>
  <c r="J777" i="1"/>
  <c r="L777" i="1" s="1"/>
  <c r="H777" i="1"/>
  <c r="F777" i="1"/>
  <c r="K776" i="1"/>
  <c r="J776" i="1"/>
  <c r="L776" i="1" s="1"/>
  <c r="H776" i="1"/>
  <c r="F776" i="1"/>
  <c r="K775" i="1"/>
  <c r="J775" i="1"/>
  <c r="L775" i="1" s="1"/>
  <c r="H775" i="1"/>
  <c r="F775" i="1"/>
  <c r="K774" i="1"/>
  <c r="J774" i="1"/>
  <c r="L774" i="1" s="1"/>
  <c r="H774" i="1"/>
  <c r="F774" i="1"/>
  <c r="K773" i="1"/>
  <c r="M773" i="1" s="1"/>
  <c r="J773" i="1"/>
  <c r="L773" i="1" s="1"/>
  <c r="H773" i="1"/>
  <c r="F773" i="1"/>
  <c r="K772" i="1"/>
  <c r="J772" i="1"/>
  <c r="L772" i="1" s="1"/>
  <c r="H772" i="1"/>
  <c r="F772" i="1"/>
  <c r="K771" i="1"/>
  <c r="J771" i="1"/>
  <c r="L771" i="1" s="1"/>
  <c r="H771" i="1"/>
  <c r="F771" i="1"/>
  <c r="K770" i="1"/>
  <c r="J770" i="1"/>
  <c r="L770" i="1" s="1"/>
  <c r="H770" i="1"/>
  <c r="F770" i="1"/>
  <c r="K769" i="1"/>
  <c r="J769" i="1"/>
  <c r="L769" i="1" s="1"/>
  <c r="H769" i="1"/>
  <c r="F769" i="1"/>
  <c r="K768" i="1"/>
  <c r="J768" i="1"/>
  <c r="L768" i="1" s="1"/>
  <c r="H768" i="1"/>
  <c r="F768" i="1"/>
  <c r="K767" i="1"/>
  <c r="J767" i="1"/>
  <c r="L767" i="1" s="1"/>
  <c r="H767" i="1"/>
  <c r="F767" i="1"/>
  <c r="K766" i="1"/>
  <c r="J766" i="1"/>
  <c r="L766" i="1" s="1"/>
  <c r="H766" i="1"/>
  <c r="F766" i="1"/>
  <c r="K765" i="1"/>
  <c r="J765" i="1"/>
  <c r="L765" i="1" s="1"/>
  <c r="H765" i="1"/>
  <c r="F765" i="1"/>
  <c r="K764" i="1"/>
  <c r="J764" i="1"/>
  <c r="L764" i="1" s="1"/>
  <c r="H764" i="1"/>
  <c r="F764" i="1"/>
  <c r="F763" i="1"/>
  <c r="K762" i="1"/>
  <c r="J762" i="1"/>
  <c r="L762" i="1" s="1"/>
  <c r="H762" i="1"/>
  <c r="F762" i="1"/>
  <c r="K761" i="1"/>
  <c r="J761" i="1"/>
  <c r="L761" i="1" s="1"/>
  <c r="H761" i="1"/>
  <c r="F761" i="1"/>
  <c r="L760" i="1"/>
  <c r="K760" i="1"/>
  <c r="J760" i="1"/>
  <c r="H760" i="1"/>
  <c r="F760" i="1"/>
  <c r="K759" i="1"/>
  <c r="J759" i="1"/>
  <c r="L759" i="1" s="1"/>
  <c r="H759" i="1"/>
  <c r="F759" i="1"/>
  <c r="K758" i="1"/>
  <c r="J758" i="1"/>
  <c r="L758" i="1" s="1"/>
  <c r="H758" i="1"/>
  <c r="F758" i="1"/>
  <c r="K757" i="1"/>
  <c r="J757" i="1"/>
  <c r="L757" i="1" s="1"/>
  <c r="H757" i="1"/>
  <c r="F757" i="1"/>
  <c r="K756" i="1"/>
  <c r="J756" i="1"/>
  <c r="L756" i="1" s="1"/>
  <c r="H756" i="1"/>
  <c r="F756" i="1"/>
  <c r="K755" i="1"/>
  <c r="J755" i="1"/>
  <c r="L755" i="1" s="1"/>
  <c r="H755" i="1"/>
  <c r="F755" i="1"/>
  <c r="K754" i="1"/>
  <c r="J754" i="1"/>
  <c r="L754" i="1" s="1"/>
  <c r="H754" i="1"/>
  <c r="F754" i="1"/>
  <c r="K753" i="1"/>
  <c r="J753" i="1"/>
  <c r="L753" i="1" s="1"/>
  <c r="H753" i="1"/>
  <c r="F753" i="1"/>
  <c r="K752" i="1"/>
  <c r="J752" i="1"/>
  <c r="L752" i="1" s="1"/>
  <c r="H752" i="1"/>
  <c r="F752" i="1"/>
  <c r="K751" i="1"/>
  <c r="J751" i="1"/>
  <c r="L751" i="1" s="1"/>
  <c r="H751" i="1"/>
  <c r="F751" i="1"/>
  <c r="K750" i="1"/>
  <c r="J750" i="1"/>
  <c r="L750" i="1" s="1"/>
  <c r="H750" i="1"/>
  <c r="F750" i="1"/>
  <c r="M749" i="1"/>
  <c r="F749" i="1"/>
  <c r="K748" i="1"/>
  <c r="J748" i="1"/>
  <c r="L748" i="1" s="1"/>
  <c r="H748" i="1"/>
  <c r="F748" i="1"/>
  <c r="K747" i="1"/>
  <c r="J747" i="1"/>
  <c r="L747" i="1" s="1"/>
  <c r="M747" i="1" s="1"/>
  <c r="H747" i="1"/>
  <c r="F747" i="1"/>
  <c r="K746" i="1"/>
  <c r="J746" i="1"/>
  <c r="L746" i="1" s="1"/>
  <c r="H746" i="1"/>
  <c r="F746" i="1"/>
  <c r="K745" i="1"/>
  <c r="J745" i="1"/>
  <c r="L745" i="1" s="1"/>
  <c r="H745" i="1"/>
  <c r="F745" i="1"/>
  <c r="K744" i="1"/>
  <c r="J744" i="1"/>
  <c r="L744" i="1" s="1"/>
  <c r="H744" i="1"/>
  <c r="F744" i="1"/>
  <c r="K743" i="1"/>
  <c r="J743" i="1"/>
  <c r="L743" i="1" s="1"/>
  <c r="H743" i="1"/>
  <c r="F743" i="1"/>
  <c r="K742" i="1"/>
  <c r="J742" i="1"/>
  <c r="L742" i="1" s="1"/>
  <c r="H742" i="1"/>
  <c r="F742" i="1"/>
  <c r="K741" i="1"/>
  <c r="J741" i="1"/>
  <c r="L741" i="1" s="1"/>
  <c r="H741" i="1"/>
  <c r="F741" i="1"/>
  <c r="K740" i="1"/>
  <c r="J740" i="1"/>
  <c r="L740" i="1" s="1"/>
  <c r="H740" i="1"/>
  <c r="F740" i="1"/>
  <c r="K739" i="1"/>
  <c r="J739" i="1"/>
  <c r="L739" i="1" s="1"/>
  <c r="H739" i="1"/>
  <c r="F739" i="1"/>
  <c r="K738" i="1"/>
  <c r="J738" i="1"/>
  <c r="L738" i="1" s="1"/>
  <c r="H738" i="1"/>
  <c r="F738" i="1"/>
  <c r="K737" i="1"/>
  <c r="J737" i="1"/>
  <c r="L737" i="1" s="1"/>
  <c r="H737" i="1"/>
  <c r="F737" i="1"/>
  <c r="K736" i="1"/>
  <c r="J736" i="1"/>
  <c r="L736" i="1" s="1"/>
  <c r="H736" i="1"/>
  <c r="F736" i="1"/>
  <c r="L735" i="1"/>
  <c r="K735" i="1"/>
  <c r="J735" i="1"/>
  <c r="H735" i="1"/>
  <c r="F735" i="1"/>
  <c r="K734" i="1"/>
  <c r="J734" i="1"/>
  <c r="L734" i="1" s="1"/>
  <c r="H734" i="1"/>
  <c r="F734" i="1"/>
  <c r="K733" i="1"/>
  <c r="J733" i="1"/>
  <c r="L733" i="1" s="1"/>
  <c r="H733" i="1"/>
  <c r="F733" i="1"/>
  <c r="K732" i="1"/>
  <c r="J732" i="1"/>
  <c r="L732" i="1" s="1"/>
  <c r="H732" i="1"/>
  <c r="F732" i="1"/>
  <c r="K731" i="1"/>
  <c r="J731" i="1"/>
  <c r="L731" i="1" s="1"/>
  <c r="H731" i="1"/>
  <c r="F731" i="1"/>
  <c r="F730" i="1"/>
  <c r="K729" i="1"/>
  <c r="J729" i="1"/>
  <c r="L729" i="1" s="1"/>
  <c r="H729" i="1"/>
  <c r="F729" i="1"/>
  <c r="K728" i="1"/>
  <c r="J728" i="1"/>
  <c r="L728" i="1" s="1"/>
  <c r="H728" i="1"/>
  <c r="F728" i="1"/>
  <c r="K727" i="1"/>
  <c r="J727" i="1"/>
  <c r="L727" i="1" s="1"/>
  <c r="H727" i="1"/>
  <c r="F727" i="1"/>
  <c r="K726" i="1"/>
  <c r="J726" i="1"/>
  <c r="L726" i="1" s="1"/>
  <c r="H726" i="1"/>
  <c r="F726" i="1"/>
  <c r="K725" i="1"/>
  <c r="J725" i="1"/>
  <c r="L725" i="1" s="1"/>
  <c r="H725" i="1"/>
  <c r="F725" i="1"/>
  <c r="K724" i="1"/>
  <c r="J724" i="1"/>
  <c r="L724" i="1" s="1"/>
  <c r="H724" i="1"/>
  <c r="F724" i="1"/>
  <c r="K723" i="1"/>
  <c r="J723" i="1"/>
  <c r="L723" i="1" s="1"/>
  <c r="H723" i="1"/>
  <c r="F723" i="1"/>
  <c r="K722" i="1"/>
  <c r="J722" i="1"/>
  <c r="L722" i="1" s="1"/>
  <c r="H722" i="1"/>
  <c r="F722" i="1"/>
  <c r="K721" i="1"/>
  <c r="J721" i="1"/>
  <c r="L721" i="1" s="1"/>
  <c r="H721" i="1"/>
  <c r="F721" i="1"/>
  <c r="K720" i="1"/>
  <c r="M720" i="1" s="1"/>
  <c r="J720" i="1"/>
  <c r="L720" i="1" s="1"/>
  <c r="H720" i="1"/>
  <c r="F720" i="1"/>
  <c r="K719" i="1"/>
  <c r="J719" i="1"/>
  <c r="L719" i="1" s="1"/>
  <c r="H719" i="1"/>
  <c r="F719" i="1"/>
  <c r="K718" i="1"/>
  <c r="J718" i="1"/>
  <c r="L718" i="1" s="1"/>
  <c r="H718" i="1"/>
  <c r="F718" i="1"/>
  <c r="K717" i="1"/>
  <c r="J717" i="1"/>
  <c r="L717" i="1" s="1"/>
  <c r="H717" i="1"/>
  <c r="F717" i="1"/>
  <c r="F716" i="1"/>
  <c r="K715" i="1"/>
  <c r="J715" i="1"/>
  <c r="L715" i="1" s="1"/>
  <c r="H715" i="1"/>
  <c r="F715" i="1"/>
  <c r="K714" i="1"/>
  <c r="J714" i="1"/>
  <c r="L714" i="1" s="1"/>
  <c r="M714" i="1" s="1"/>
  <c r="H714" i="1"/>
  <c r="F714" i="1"/>
  <c r="K713" i="1"/>
  <c r="J713" i="1"/>
  <c r="L713" i="1" s="1"/>
  <c r="H713" i="1"/>
  <c r="F713" i="1"/>
  <c r="K712" i="1"/>
  <c r="J712" i="1"/>
  <c r="L712" i="1" s="1"/>
  <c r="H712" i="1"/>
  <c r="F712" i="1"/>
  <c r="K711" i="1"/>
  <c r="J711" i="1"/>
  <c r="L711" i="1" s="1"/>
  <c r="H711" i="1"/>
  <c r="F711" i="1"/>
  <c r="K710" i="1"/>
  <c r="J710" i="1"/>
  <c r="L710" i="1" s="1"/>
  <c r="H710" i="1"/>
  <c r="F710" i="1"/>
  <c r="K709" i="1"/>
  <c r="J709" i="1"/>
  <c r="L709" i="1" s="1"/>
  <c r="H709" i="1"/>
  <c r="F709" i="1"/>
  <c r="K708" i="1"/>
  <c r="J708" i="1"/>
  <c r="L708" i="1" s="1"/>
  <c r="H708" i="1"/>
  <c r="F708" i="1"/>
  <c r="K707" i="1"/>
  <c r="J707" i="1"/>
  <c r="L707" i="1" s="1"/>
  <c r="H707" i="1"/>
  <c r="F707" i="1"/>
  <c r="K706" i="1"/>
  <c r="J706" i="1"/>
  <c r="L706" i="1" s="1"/>
  <c r="M706" i="1" s="1"/>
  <c r="H706" i="1"/>
  <c r="F706" i="1"/>
  <c r="K705" i="1"/>
  <c r="J705" i="1"/>
  <c r="L705" i="1" s="1"/>
  <c r="H705" i="1"/>
  <c r="F705" i="1"/>
  <c r="K704" i="1"/>
  <c r="J704" i="1"/>
  <c r="L704" i="1" s="1"/>
  <c r="H704" i="1"/>
  <c r="F704" i="1"/>
  <c r="K703" i="1"/>
  <c r="J703" i="1"/>
  <c r="L703" i="1" s="1"/>
  <c r="H703" i="1"/>
  <c r="F703" i="1"/>
  <c r="K702" i="1"/>
  <c r="J702" i="1"/>
  <c r="L702" i="1" s="1"/>
  <c r="H702" i="1"/>
  <c r="F702" i="1"/>
  <c r="K701" i="1"/>
  <c r="J701" i="1"/>
  <c r="L701" i="1" s="1"/>
  <c r="H701" i="1"/>
  <c r="F701" i="1"/>
  <c r="K700" i="1"/>
  <c r="J700" i="1"/>
  <c r="L700" i="1" s="1"/>
  <c r="H700" i="1"/>
  <c r="F700" i="1"/>
  <c r="K699" i="1"/>
  <c r="J699" i="1"/>
  <c r="L699" i="1" s="1"/>
  <c r="H699" i="1"/>
  <c r="F699" i="1"/>
  <c r="K698" i="1"/>
  <c r="J698" i="1"/>
  <c r="L698" i="1" s="1"/>
  <c r="M698" i="1" s="1"/>
  <c r="H698" i="1"/>
  <c r="F698" i="1"/>
  <c r="K697" i="1"/>
  <c r="J697" i="1"/>
  <c r="L697" i="1" s="1"/>
  <c r="H697" i="1"/>
  <c r="F697" i="1"/>
  <c r="K696" i="1"/>
  <c r="J696" i="1"/>
  <c r="L696" i="1" s="1"/>
  <c r="H696" i="1"/>
  <c r="F696" i="1"/>
  <c r="K695" i="1"/>
  <c r="J695" i="1"/>
  <c r="L695" i="1" s="1"/>
  <c r="H695" i="1"/>
  <c r="F695" i="1"/>
  <c r="K694" i="1"/>
  <c r="J694" i="1"/>
  <c r="L694" i="1" s="1"/>
  <c r="H694" i="1"/>
  <c r="F694" i="1"/>
  <c r="K693" i="1"/>
  <c r="J693" i="1"/>
  <c r="L693" i="1" s="1"/>
  <c r="H693" i="1"/>
  <c r="F693" i="1"/>
  <c r="K692" i="1"/>
  <c r="J692" i="1"/>
  <c r="L692" i="1" s="1"/>
  <c r="H692" i="1"/>
  <c r="F692" i="1"/>
  <c r="F691" i="1"/>
  <c r="K690" i="1"/>
  <c r="J690" i="1"/>
  <c r="L690" i="1" s="1"/>
  <c r="H690" i="1"/>
  <c r="F690" i="1"/>
  <c r="K689" i="1"/>
  <c r="J689" i="1"/>
  <c r="L689" i="1" s="1"/>
  <c r="H689" i="1"/>
  <c r="F689" i="1"/>
  <c r="K688" i="1"/>
  <c r="J688" i="1"/>
  <c r="L688" i="1" s="1"/>
  <c r="H688" i="1"/>
  <c r="F688" i="1"/>
  <c r="K687" i="1"/>
  <c r="J687" i="1"/>
  <c r="L687" i="1" s="1"/>
  <c r="H687" i="1"/>
  <c r="F687" i="1"/>
  <c r="K686" i="1"/>
  <c r="J686" i="1"/>
  <c r="L686" i="1" s="1"/>
  <c r="H686" i="1"/>
  <c r="F686" i="1"/>
  <c r="K685" i="1"/>
  <c r="J685" i="1"/>
  <c r="L685" i="1" s="1"/>
  <c r="H685" i="1"/>
  <c r="F685" i="1"/>
  <c r="K684" i="1"/>
  <c r="J684" i="1"/>
  <c r="L684" i="1" s="1"/>
  <c r="H684" i="1"/>
  <c r="F684" i="1"/>
  <c r="K683" i="1"/>
  <c r="J683" i="1"/>
  <c r="L683" i="1" s="1"/>
  <c r="H683" i="1"/>
  <c r="F683" i="1"/>
  <c r="K682" i="1"/>
  <c r="J682" i="1"/>
  <c r="L682" i="1" s="1"/>
  <c r="H682" i="1"/>
  <c r="F682" i="1"/>
  <c r="K681" i="1"/>
  <c r="J681" i="1"/>
  <c r="L681" i="1" s="1"/>
  <c r="H681" i="1"/>
  <c r="F681" i="1"/>
  <c r="K680" i="1"/>
  <c r="J680" i="1"/>
  <c r="L680" i="1" s="1"/>
  <c r="H680" i="1"/>
  <c r="F680" i="1"/>
  <c r="K679" i="1"/>
  <c r="J679" i="1"/>
  <c r="L679" i="1" s="1"/>
  <c r="H679" i="1"/>
  <c r="F679" i="1"/>
  <c r="K678" i="1"/>
  <c r="J678" i="1"/>
  <c r="L678" i="1" s="1"/>
  <c r="H678" i="1"/>
  <c r="F678" i="1"/>
  <c r="K677" i="1"/>
  <c r="J677" i="1"/>
  <c r="L677" i="1" s="1"/>
  <c r="H677" i="1"/>
  <c r="F677" i="1"/>
  <c r="K676" i="1"/>
  <c r="J676" i="1"/>
  <c r="L676" i="1" s="1"/>
  <c r="H676" i="1"/>
  <c r="F676" i="1"/>
  <c r="K675" i="1"/>
  <c r="J675" i="1"/>
  <c r="L675" i="1" s="1"/>
  <c r="H675" i="1"/>
  <c r="F675" i="1"/>
  <c r="K674" i="1"/>
  <c r="J674" i="1"/>
  <c r="L674" i="1" s="1"/>
  <c r="H674" i="1"/>
  <c r="F674" i="1"/>
  <c r="K673" i="1"/>
  <c r="J673" i="1"/>
  <c r="L673" i="1" s="1"/>
  <c r="H673" i="1"/>
  <c r="F673" i="1"/>
  <c r="K672" i="1"/>
  <c r="J672" i="1"/>
  <c r="L672" i="1" s="1"/>
  <c r="H672" i="1"/>
  <c r="F672" i="1"/>
  <c r="K671" i="1"/>
  <c r="J671" i="1"/>
  <c r="L671" i="1" s="1"/>
  <c r="H671" i="1"/>
  <c r="F671" i="1"/>
  <c r="K670" i="1"/>
  <c r="J670" i="1"/>
  <c r="L670" i="1" s="1"/>
  <c r="H670" i="1"/>
  <c r="F670" i="1"/>
  <c r="F669" i="1"/>
  <c r="K668" i="1"/>
  <c r="J668" i="1"/>
  <c r="L668" i="1" s="1"/>
  <c r="H668" i="1"/>
  <c r="F668" i="1"/>
  <c r="K667" i="1"/>
  <c r="J667" i="1"/>
  <c r="L667" i="1" s="1"/>
  <c r="H667" i="1"/>
  <c r="F667" i="1"/>
  <c r="K666" i="1"/>
  <c r="J666" i="1"/>
  <c r="L666" i="1" s="1"/>
  <c r="H666" i="1"/>
  <c r="F666" i="1"/>
  <c r="K665" i="1"/>
  <c r="J665" i="1"/>
  <c r="L665" i="1" s="1"/>
  <c r="H665" i="1"/>
  <c r="F665" i="1"/>
  <c r="K664" i="1"/>
  <c r="J664" i="1"/>
  <c r="L664" i="1" s="1"/>
  <c r="H664" i="1"/>
  <c r="F664" i="1"/>
  <c r="K663" i="1"/>
  <c r="J663" i="1"/>
  <c r="L663" i="1" s="1"/>
  <c r="H663" i="1"/>
  <c r="F663" i="1"/>
  <c r="K662" i="1"/>
  <c r="J662" i="1"/>
  <c r="L662" i="1" s="1"/>
  <c r="H662" i="1"/>
  <c r="F662" i="1"/>
  <c r="K661" i="1"/>
  <c r="J661" i="1"/>
  <c r="L661" i="1" s="1"/>
  <c r="H661" i="1"/>
  <c r="F661" i="1"/>
  <c r="K660" i="1"/>
  <c r="J660" i="1"/>
  <c r="L660" i="1" s="1"/>
  <c r="H660" i="1"/>
  <c r="F660" i="1"/>
  <c r="K659" i="1"/>
  <c r="J659" i="1"/>
  <c r="L659" i="1" s="1"/>
  <c r="H659" i="1"/>
  <c r="F659" i="1"/>
  <c r="K658" i="1"/>
  <c r="J658" i="1"/>
  <c r="L658" i="1" s="1"/>
  <c r="H658" i="1"/>
  <c r="F658" i="1"/>
  <c r="K657" i="1"/>
  <c r="J657" i="1"/>
  <c r="L657" i="1" s="1"/>
  <c r="H657" i="1"/>
  <c r="F657" i="1"/>
  <c r="K656" i="1"/>
  <c r="J656" i="1"/>
  <c r="L656" i="1" s="1"/>
  <c r="H656" i="1"/>
  <c r="F656" i="1"/>
  <c r="K655" i="1"/>
  <c r="J655" i="1"/>
  <c r="L655" i="1" s="1"/>
  <c r="M655" i="1" s="1"/>
  <c r="H655" i="1"/>
  <c r="F655" i="1"/>
  <c r="K654" i="1"/>
  <c r="J654" i="1"/>
  <c r="L654" i="1" s="1"/>
  <c r="H654" i="1"/>
  <c r="F654" i="1"/>
  <c r="K653" i="1"/>
  <c r="J653" i="1"/>
  <c r="L653" i="1" s="1"/>
  <c r="H653" i="1"/>
  <c r="F653" i="1"/>
  <c r="K652" i="1"/>
  <c r="J652" i="1"/>
  <c r="L652" i="1" s="1"/>
  <c r="H652" i="1"/>
  <c r="F652" i="1"/>
  <c r="K651" i="1"/>
  <c r="J651" i="1"/>
  <c r="L651" i="1" s="1"/>
  <c r="H651" i="1"/>
  <c r="F651" i="1"/>
  <c r="K650" i="1"/>
  <c r="J650" i="1"/>
  <c r="L650" i="1" s="1"/>
  <c r="H650" i="1"/>
  <c r="F650" i="1"/>
  <c r="K649" i="1"/>
  <c r="J649" i="1"/>
  <c r="L649" i="1" s="1"/>
  <c r="H649" i="1"/>
  <c r="F649" i="1"/>
  <c r="K648" i="1"/>
  <c r="J648" i="1"/>
  <c r="L648" i="1" s="1"/>
  <c r="H648" i="1"/>
  <c r="F648" i="1"/>
  <c r="K647" i="1"/>
  <c r="J647" i="1"/>
  <c r="L647" i="1" s="1"/>
  <c r="M647" i="1" s="1"/>
  <c r="H647" i="1"/>
  <c r="F647" i="1"/>
  <c r="K646" i="1"/>
  <c r="J646" i="1"/>
  <c r="L646" i="1" s="1"/>
  <c r="H646" i="1"/>
  <c r="F646" i="1"/>
  <c r="F645" i="1"/>
  <c r="K644" i="1"/>
  <c r="J644" i="1"/>
  <c r="L644" i="1" s="1"/>
  <c r="H644" i="1"/>
  <c r="F644" i="1"/>
  <c r="K643" i="1"/>
  <c r="J643" i="1"/>
  <c r="L643" i="1" s="1"/>
  <c r="H643" i="1"/>
  <c r="F643" i="1"/>
  <c r="K642" i="1"/>
  <c r="J642" i="1"/>
  <c r="L642" i="1" s="1"/>
  <c r="H642" i="1"/>
  <c r="F642" i="1"/>
  <c r="K641" i="1"/>
  <c r="J641" i="1"/>
  <c r="L641" i="1" s="1"/>
  <c r="H641" i="1"/>
  <c r="F641" i="1"/>
  <c r="K640" i="1"/>
  <c r="J640" i="1"/>
  <c r="L640" i="1" s="1"/>
  <c r="H640" i="1"/>
  <c r="F640" i="1"/>
  <c r="K639" i="1"/>
  <c r="J639" i="1"/>
  <c r="L639" i="1" s="1"/>
  <c r="H639" i="1"/>
  <c r="F639" i="1"/>
  <c r="K638" i="1"/>
  <c r="J638" i="1"/>
  <c r="L638" i="1" s="1"/>
  <c r="H638" i="1"/>
  <c r="F638" i="1"/>
  <c r="K637" i="1"/>
  <c r="J637" i="1"/>
  <c r="L637" i="1" s="1"/>
  <c r="H637" i="1"/>
  <c r="F637" i="1"/>
  <c r="K636" i="1"/>
  <c r="J636" i="1"/>
  <c r="L636" i="1" s="1"/>
  <c r="H636" i="1"/>
  <c r="F636" i="1"/>
  <c r="K635" i="1"/>
  <c r="J635" i="1"/>
  <c r="L635" i="1" s="1"/>
  <c r="H635" i="1"/>
  <c r="F635" i="1"/>
  <c r="K634" i="1"/>
  <c r="J634" i="1"/>
  <c r="L634" i="1" s="1"/>
  <c r="H634" i="1"/>
  <c r="F634" i="1"/>
  <c r="K633" i="1"/>
  <c r="J633" i="1"/>
  <c r="L633" i="1" s="1"/>
  <c r="H633" i="1"/>
  <c r="F633" i="1"/>
  <c r="K632" i="1"/>
  <c r="J632" i="1"/>
  <c r="L632" i="1" s="1"/>
  <c r="H632" i="1"/>
  <c r="F632" i="1"/>
  <c r="F631" i="1"/>
  <c r="L630" i="1"/>
  <c r="K630" i="1"/>
  <c r="H630" i="1"/>
  <c r="F630" i="1"/>
  <c r="L629" i="1"/>
  <c r="K629" i="1"/>
  <c r="H629" i="1"/>
  <c r="F629" i="1"/>
  <c r="L628" i="1"/>
  <c r="K628" i="1"/>
  <c r="H628" i="1"/>
  <c r="F628" i="1"/>
  <c r="L627" i="1"/>
  <c r="K627" i="1"/>
  <c r="H627" i="1"/>
  <c r="F627" i="1"/>
  <c r="L626" i="1"/>
  <c r="K626" i="1"/>
  <c r="H626" i="1"/>
  <c r="F626" i="1"/>
  <c r="L625" i="1"/>
  <c r="K625" i="1"/>
  <c r="H625" i="1"/>
  <c r="F625" i="1"/>
  <c r="L624" i="1"/>
  <c r="K624" i="1"/>
  <c r="H624" i="1"/>
  <c r="F624" i="1"/>
  <c r="L623" i="1"/>
  <c r="K623" i="1"/>
  <c r="H623" i="1"/>
  <c r="F623" i="1"/>
  <c r="L622" i="1"/>
  <c r="K622" i="1"/>
  <c r="H622" i="1"/>
  <c r="F622" i="1"/>
  <c r="L621" i="1"/>
  <c r="K621" i="1"/>
  <c r="H621" i="1"/>
  <c r="F621" i="1"/>
  <c r="L620" i="1"/>
  <c r="K620" i="1"/>
  <c r="H620" i="1"/>
  <c r="F620" i="1"/>
  <c r="L619" i="1"/>
  <c r="K619" i="1"/>
  <c r="H619" i="1"/>
  <c r="F619" i="1"/>
  <c r="L618" i="1"/>
  <c r="K618" i="1"/>
  <c r="H618" i="1"/>
  <c r="F618" i="1"/>
  <c r="L617" i="1"/>
  <c r="K617" i="1"/>
  <c r="H617" i="1"/>
  <c r="F617" i="1"/>
  <c r="L616" i="1"/>
  <c r="K616" i="1"/>
  <c r="H616" i="1"/>
  <c r="F616" i="1"/>
  <c r="L615" i="1"/>
  <c r="K615" i="1"/>
  <c r="H615" i="1"/>
  <c r="F615" i="1"/>
  <c r="L614" i="1"/>
  <c r="K614" i="1"/>
  <c r="H614" i="1"/>
  <c r="F614" i="1"/>
  <c r="L613" i="1"/>
  <c r="K613" i="1"/>
  <c r="H613" i="1"/>
  <c r="F613" i="1"/>
  <c r="L612" i="1"/>
  <c r="K612" i="1"/>
  <c r="H612" i="1"/>
  <c r="F612" i="1"/>
  <c r="L611" i="1"/>
  <c r="K611" i="1"/>
  <c r="H611" i="1"/>
  <c r="F611" i="1"/>
  <c r="L610" i="1"/>
  <c r="K610" i="1"/>
  <c r="H610" i="1"/>
  <c r="F610" i="1"/>
  <c r="L609" i="1"/>
  <c r="K609" i="1"/>
  <c r="H609" i="1"/>
  <c r="F609" i="1"/>
  <c r="L608" i="1"/>
  <c r="K608" i="1"/>
  <c r="H608" i="1"/>
  <c r="F608" i="1"/>
  <c r="F607" i="1"/>
  <c r="L606" i="1"/>
  <c r="I606" i="1"/>
  <c r="K606" i="1" s="1"/>
  <c r="H606" i="1"/>
  <c r="F606" i="1"/>
  <c r="L605" i="1"/>
  <c r="I605" i="1"/>
  <c r="K605" i="1" s="1"/>
  <c r="H605" i="1"/>
  <c r="F605" i="1"/>
  <c r="L604" i="1"/>
  <c r="I604" i="1"/>
  <c r="K604" i="1" s="1"/>
  <c r="H604" i="1"/>
  <c r="F604" i="1"/>
  <c r="L603" i="1"/>
  <c r="I603" i="1"/>
  <c r="K603" i="1" s="1"/>
  <c r="H603" i="1"/>
  <c r="F603" i="1"/>
  <c r="L602" i="1"/>
  <c r="I602" i="1"/>
  <c r="K602" i="1" s="1"/>
  <c r="H602" i="1"/>
  <c r="F602" i="1"/>
  <c r="L601" i="1"/>
  <c r="I601" i="1"/>
  <c r="K601" i="1" s="1"/>
  <c r="H601" i="1"/>
  <c r="F601" i="1"/>
  <c r="L600" i="1"/>
  <c r="I600" i="1"/>
  <c r="K600" i="1" s="1"/>
  <c r="H600" i="1"/>
  <c r="F600" i="1"/>
  <c r="L599" i="1"/>
  <c r="I599" i="1"/>
  <c r="K599" i="1" s="1"/>
  <c r="H599" i="1"/>
  <c r="F599" i="1"/>
  <c r="L598" i="1"/>
  <c r="I598" i="1"/>
  <c r="K598" i="1" s="1"/>
  <c r="H598" i="1"/>
  <c r="F598" i="1"/>
  <c r="L597" i="1"/>
  <c r="I597" i="1"/>
  <c r="K597" i="1" s="1"/>
  <c r="H597" i="1"/>
  <c r="F597" i="1"/>
  <c r="L596" i="1"/>
  <c r="I596" i="1"/>
  <c r="K596" i="1" s="1"/>
  <c r="H596" i="1"/>
  <c r="F596" i="1"/>
  <c r="L595" i="1"/>
  <c r="I595" i="1"/>
  <c r="K595" i="1" s="1"/>
  <c r="H595" i="1"/>
  <c r="F595" i="1"/>
  <c r="L594" i="1"/>
  <c r="I594" i="1"/>
  <c r="K594" i="1" s="1"/>
  <c r="H594" i="1"/>
  <c r="F594" i="1"/>
  <c r="L593" i="1"/>
  <c r="I593" i="1"/>
  <c r="K593" i="1" s="1"/>
  <c r="H593" i="1"/>
  <c r="F593" i="1"/>
  <c r="L592" i="1"/>
  <c r="I592" i="1"/>
  <c r="K592" i="1" s="1"/>
  <c r="H592" i="1"/>
  <c r="F592" i="1"/>
  <c r="L591" i="1"/>
  <c r="I591" i="1"/>
  <c r="K591" i="1" s="1"/>
  <c r="H591" i="1"/>
  <c r="F591" i="1"/>
  <c r="L590" i="1"/>
  <c r="I590" i="1"/>
  <c r="K590" i="1" s="1"/>
  <c r="H590" i="1"/>
  <c r="F590" i="1"/>
  <c r="L589" i="1"/>
  <c r="I589" i="1"/>
  <c r="K589" i="1" s="1"/>
  <c r="H589" i="1"/>
  <c r="F589" i="1"/>
  <c r="L588" i="1"/>
  <c r="I588" i="1"/>
  <c r="K588" i="1" s="1"/>
  <c r="H588" i="1"/>
  <c r="F588" i="1"/>
  <c r="F587" i="1"/>
  <c r="L586" i="1"/>
  <c r="I586" i="1"/>
  <c r="K586" i="1" s="1"/>
  <c r="M586" i="1" s="1"/>
  <c r="H586" i="1"/>
  <c r="F586" i="1"/>
  <c r="L585" i="1"/>
  <c r="I585" i="1"/>
  <c r="K585" i="1" s="1"/>
  <c r="H585" i="1"/>
  <c r="F585" i="1"/>
  <c r="L584" i="1"/>
  <c r="I584" i="1"/>
  <c r="K584" i="1" s="1"/>
  <c r="H584" i="1"/>
  <c r="F584" i="1"/>
  <c r="L583" i="1"/>
  <c r="I583" i="1"/>
  <c r="K583" i="1" s="1"/>
  <c r="H583" i="1"/>
  <c r="F583" i="1"/>
  <c r="L582" i="1"/>
  <c r="I582" i="1"/>
  <c r="K582" i="1" s="1"/>
  <c r="M582" i="1" s="1"/>
  <c r="H582" i="1"/>
  <c r="F582" i="1"/>
  <c r="L581" i="1"/>
  <c r="I581" i="1"/>
  <c r="K581" i="1" s="1"/>
  <c r="H581" i="1"/>
  <c r="F581" i="1"/>
  <c r="L580" i="1"/>
  <c r="K580" i="1"/>
  <c r="M580" i="1" s="1"/>
  <c r="I580" i="1"/>
  <c r="H580" i="1"/>
  <c r="F580" i="1"/>
  <c r="L579" i="1"/>
  <c r="I579" i="1"/>
  <c r="K579" i="1" s="1"/>
  <c r="H579" i="1"/>
  <c r="F579" i="1"/>
  <c r="L578" i="1"/>
  <c r="I578" i="1"/>
  <c r="K578" i="1" s="1"/>
  <c r="H578" i="1"/>
  <c r="F578" i="1"/>
  <c r="L577" i="1"/>
  <c r="I577" i="1"/>
  <c r="K577" i="1" s="1"/>
  <c r="H577" i="1"/>
  <c r="F577" i="1"/>
  <c r="L576" i="1"/>
  <c r="I576" i="1"/>
  <c r="K576" i="1" s="1"/>
  <c r="H576" i="1"/>
  <c r="F576" i="1"/>
  <c r="L575" i="1"/>
  <c r="I575" i="1"/>
  <c r="K575" i="1" s="1"/>
  <c r="H575" i="1"/>
  <c r="F575" i="1"/>
  <c r="L574" i="1"/>
  <c r="I574" i="1"/>
  <c r="K574" i="1" s="1"/>
  <c r="H574" i="1"/>
  <c r="F574" i="1"/>
  <c r="L573" i="1"/>
  <c r="I573" i="1"/>
  <c r="K573" i="1" s="1"/>
  <c r="H573" i="1"/>
  <c r="F573" i="1"/>
  <c r="F572" i="1"/>
  <c r="L571" i="1"/>
  <c r="I571" i="1"/>
  <c r="K571" i="1" s="1"/>
  <c r="H571" i="1"/>
  <c r="F571" i="1"/>
  <c r="L570" i="1"/>
  <c r="I570" i="1"/>
  <c r="K570" i="1" s="1"/>
  <c r="H570" i="1"/>
  <c r="F570" i="1"/>
  <c r="L569" i="1"/>
  <c r="I569" i="1"/>
  <c r="K569" i="1" s="1"/>
  <c r="M569" i="1" s="1"/>
  <c r="H569" i="1"/>
  <c r="F569" i="1"/>
  <c r="L568" i="1"/>
  <c r="I568" i="1"/>
  <c r="K568" i="1" s="1"/>
  <c r="H568" i="1"/>
  <c r="F568" i="1"/>
  <c r="L567" i="1"/>
  <c r="I567" i="1"/>
  <c r="K567" i="1" s="1"/>
  <c r="M567" i="1" s="1"/>
  <c r="H567" i="1"/>
  <c r="F567" i="1"/>
  <c r="F566" i="1"/>
  <c r="L565" i="1"/>
  <c r="I565" i="1"/>
  <c r="K565" i="1" s="1"/>
  <c r="H565" i="1"/>
  <c r="F565" i="1"/>
  <c r="L564" i="1"/>
  <c r="I564" i="1"/>
  <c r="K564" i="1" s="1"/>
  <c r="H564" i="1"/>
  <c r="F564" i="1"/>
  <c r="L563" i="1"/>
  <c r="I563" i="1"/>
  <c r="K563" i="1" s="1"/>
  <c r="H563" i="1"/>
  <c r="F563" i="1"/>
  <c r="L562" i="1"/>
  <c r="I562" i="1"/>
  <c r="K562" i="1" s="1"/>
  <c r="H562" i="1"/>
  <c r="F562" i="1"/>
  <c r="L561" i="1"/>
  <c r="I561" i="1"/>
  <c r="K561" i="1" s="1"/>
  <c r="H561" i="1"/>
  <c r="F561" i="1"/>
  <c r="L560" i="1"/>
  <c r="I560" i="1"/>
  <c r="K560" i="1" s="1"/>
  <c r="H560" i="1"/>
  <c r="F560" i="1"/>
  <c r="L559" i="1"/>
  <c r="I559" i="1"/>
  <c r="K559" i="1" s="1"/>
  <c r="H559" i="1"/>
  <c r="F559" i="1"/>
  <c r="L558" i="1"/>
  <c r="I558" i="1"/>
  <c r="K558" i="1" s="1"/>
  <c r="H558" i="1"/>
  <c r="F558" i="1"/>
  <c r="L557" i="1"/>
  <c r="I557" i="1"/>
  <c r="K557" i="1" s="1"/>
  <c r="H557" i="1"/>
  <c r="F557" i="1"/>
  <c r="L556" i="1"/>
  <c r="I556" i="1"/>
  <c r="K556" i="1" s="1"/>
  <c r="H556" i="1"/>
  <c r="F556" i="1"/>
  <c r="L555" i="1"/>
  <c r="I555" i="1"/>
  <c r="K555" i="1" s="1"/>
  <c r="H555" i="1"/>
  <c r="F555" i="1"/>
  <c r="L554" i="1"/>
  <c r="I554" i="1"/>
  <c r="K554" i="1" s="1"/>
  <c r="H554" i="1"/>
  <c r="F554" i="1"/>
  <c r="R553" i="1"/>
  <c r="L553" i="1"/>
  <c r="I553" i="1"/>
  <c r="K553" i="1" s="1"/>
  <c r="H553" i="1"/>
  <c r="F553" i="1"/>
  <c r="F552" i="1"/>
  <c r="L551" i="1"/>
  <c r="I551" i="1"/>
  <c r="K551" i="1" s="1"/>
  <c r="H551" i="1"/>
  <c r="F551" i="1"/>
  <c r="L550" i="1"/>
  <c r="I550" i="1"/>
  <c r="K550" i="1" s="1"/>
  <c r="H550" i="1"/>
  <c r="F550" i="1"/>
  <c r="L549" i="1"/>
  <c r="I549" i="1"/>
  <c r="K549" i="1" s="1"/>
  <c r="H549" i="1"/>
  <c r="F549" i="1"/>
  <c r="L548" i="1"/>
  <c r="I548" i="1"/>
  <c r="K548" i="1" s="1"/>
  <c r="H548" i="1"/>
  <c r="F548" i="1"/>
  <c r="L547" i="1"/>
  <c r="I547" i="1"/>
  <c r="K547" i="1" s="1"/>
  <c r="H547" i="1"/>
  <c r="F547" i="1"/>
  <c r="L546" i="1"/>
  <c r="I546" i="1"/>
  <c r="K546" i="1" s="1"/>
  <c r="H546" i="1"/>
  <c r="F546" i="1"/>
  <c r="L545" i="1"/>
  <c r="I545" i="1"/>
  <c r="K545" i="1" s="1"/>
  <c r="H545" i="1"/>
  <c r="F545" i="1"/>
  <c r="L544" i="1"/>
  <c r="I544" i="1"/>
  <c r="K544" i="1" s="1"/>
  <c r="H544" i="1"/>
  <c r="F544" i="1"/>
  <c r="L543" i="1"/>
  <c r="I543" i="1"/>
  <c r="K543" i="1" s="1"/>
  <c r="H543" i="1"/>
  <c r="F543" i="1"/>
  <c r="L542" i="1"/>
  <c r="I542" i="1"/>
  <c r="K542" i="1" s="1"/>
  <c r="H542" i="1"/>
  <c r="F542" i="1"/>
  <c r="L541" i="1"/>
  <c r="I541" i="1"/>
  <c r="K541" i="1" s="1"/>
  <c r="H541" i="1"/>
  <c r="F541" i="1"/>
  <c r="L540" i="1"/>
  <c r="I540" i="1"/>
  <c r="K540" i="1" s="1"/>
  <c r="H540" i="1"/>
  <c r="F540" i="1"/>
  <c r="L539" i="1"/>
  <c r="I539" i="1"/>
  <c r="K539" i="1" s="1"/>
  <c r="H539" i="1"/>
  <c r="F539" i="1"/>
  <c r="L538" i="1"/>
  <c r="I538" i="1"/>
  <c r="K538" i="1" s="1"/>
  <c r="H538" i="1"/>
  <c r="F538" i="1"/>
  <c r="F537" i="1"/>
  <c r="L536" i="1"/>
  <c r="I536" i="1"/>
  <c r="K536" i="1" s="1"/>
  <c r="H536" i="1"/>
  <c r="F536" i="1"/>
  <c r="L535" i="1"/>
  <c r="I535" i="1"/>
  <c r="K535" i="1" s="1"/>
  <c r="M535" i="1" s="1"/>
  <c r="H535" i="1"/>
  <c r="F535" i="1"/>
  <c r="L534" i="1"/>
  <c r="I534" i="1"/>
  <c r="K534" i="1" s="1"/>
  <c r="H534" i="1"/>
  <c r="F534" i="1"/>
  <c r="L533" i="1"/>
  <c r="I533" i="1"/>
  <c r="K533" i="1" s="1"/>
  <c r="H533" i="1"/>
  <c r="F533" i="1"/>
  <c r="L532" i="1"/>
  <c r="I532" i="1"/>
  <c r="K532" i="1" s="1"/>
  <c r="H532" i="1"/>
  <c r="F532" i="1"/>
  <c r="L531" i="1"/>
  <c r="K531" i="1"/>
  <c r="I531" i="1"/>
  <c r="H531" i="1"/>
  <c r="F531" i="1"/>
  <c r="L530" i="1"/>
  <c r="I530" i="1"/>
  <c r="K530" i="1" s="1"/>
  <c r="H530" i="1"/>
  <c r="F530" i="1"/>
  <c r="L529" i="1"/>
  <c r="I529" i="1"/>
  <c r="K529" i="1" s="1"/>
  <c r="H529" i="1"/>
  <c r="F529" i="1"/>
  <c r="L528" i="1"/>
  <c r="I528" i="1"/>
  <c r="K528" i="1" s="1"/>
  <c r="H528" i="1"/>
  <c r="F528" i="1"/>
  <c r="L527" i="1"/>
  <c r="I527" i="1"/>
  <c r="K527" i="1" s="1"/>
  <c r="H527" i="1"/>
  <c r="F527" i="1"/>
  <c r="L526" i="1"/>
  <c r="I526" i="1"/>
  <c r="K526" i="1" s="1"/>
  <c r="H526" i="1"/>
  <c r="F526" i="1"/>
  <c r="L525" i="1"/>
  <c r="I525" i="1"/>
  <c r="K525" i="1" s="1"/>
  <c r="H525" i="1"/>
  <c r="F525" i="1"/>
  <c r="L524" i="1"/>
  <c r="I524" i="1"/>
  <c r="K524" i="1" s="1"/>
  <c r="H524" i="1"/>
  <c r="F524" i="1"/>
  <c r="L523" i="1"/>
  <c r="I523" i="1"/>
  <c r="K523" i="1" s="1"/>
  <c r="H523" i="1"/>
  <c r="F523" i="1"/>
  <c r="L522" i="1"/>
  <c r="I522" i="1"/>
  <c r="K522" i="1" s="1"/>
  <c r="H522" i="1"/>
  <c r="F522" i="1"/>
  <c r="L521" i="1"/>
  <c r="I521" i="1"/>
  <c r="K521" i="1" s="1"/>
  <c r="H521" i="1"/>
  <c r="F521" i="1"/>
  <c r="L520" i="1"/>
  <c r="I520" i="1"/>
  <c r="K520" i="1" s="1"/>
  <c r="H520" i="1"/>
  <c r="F520" i="1"/>
  <c r="L519" i="1"/>
  <c r="I519" i="1"/>
  <c r="K519" i="1" s="1"/>
  <c r="H519" i="1"/>
  <c r="F519" i="1"/>
  <c r="L518" i="1"/>
  <c r="I518" i="1"/>
  <c r="K518" i="1" s="1"/>
  <c r="H518" i="1"/>
  <c r="F518" i="1"/>
  <c r="L517" i="1"/>
  <c r="I517" i="1"/>
  <c r="K517" i="1" s="1"/>
  <c r="H517" i="1"/>
  <c r="F517" i="1"/>
  <c r="L516" i="1"/>
  <c r="I516" i="1"/>
  <c r="K516" i="1" s="1"/>
  <c r="H516" i="1"/>
  <c r="F516" i="1"/>
  <c r="L515" i="1"/>
  <c r="I515" i="1"/>
  <c r="K515" i="1" s="1"/>
  <c r="H515" i="1"/>
  <c r="F515" i="1"/>
  <c r="F514" i="1"/>
  <c r="L513" i="1"/>
  <c r="I513" i="1"/>
  <c r="K513" i="1" s="1"/>
  <c r="H513" i="1"/>
  <c r="F513" i="1"/>
  <c r="L512" i="1"/>
  <c r="I512" i="1"/>
  <c r="K512" i="1" s="1"/>
  <c r="H512" i="1"/>
  <c r="F512" i="1"/>
  <c r="L511" i="1"/>
  <c r="I511" i="1"/>
  <c r="K511" i="1" s="1"/>
  <c r="H511" i="1"/>
  <c r="F511" i="1"/>
  <c r="L510" i="1"/>
  <c r="I510" i="1"/>
  <c r="K510" i="1" s="1"/>
  <c r="H510" i="1"/>
  <c r="F510" i="1"/>
  <c r="L509" i="1"/>
  <c r="I509" i="1"/>
  <c r="K509" i="1" s="1"/>
  <c r="H509" i="1"/>
  <c r="F509" i="1"/>
  <c r="L508" i="1"/>
  <c r="I508" i="1"/>
  <c r="K508" i="1" s="1"/>
  <c r="H508" i="1"/>
  <c r="F508" i="1"/>
  <c r="L507" i="1"/>
  <c r="I507" i="1"/>
  <c r="K507" i="1" s="1"/>
  <c r="H507" i="1"/>
  <c r="F507" i="1"/>
  <c r="L506" i="1"/>
  <c r="I506" i="1"/>
  <c r="K506" i="1" s="1"/>
  <c r="H506" i="1"/>
  <c r="F506" i="1"/>
  <c r="L505" i="1"/>
  <c r="I505" i="1"/>
  <c r="K505" i="1" s="1"/>
  <c r="H505" i="1"/>
  <c r="F505" i="1"/>
  <c r="L504" i="1"/>
  <c r="I504" i="1"/>
  <c r="K504" i="1" s="1"/>
  <c r="H504" i="1"/>
  <c r="F504" i="1"/>
  <c r="L503" i="1"/>
  <c r="I503" i="1"/>
  <c r="K503" i="1" s="1"/>
  <c r="H503" i="1"/>
  <c r="F503" i="1"/>
  <c r="L502" i="1"/>
  <c r="I502" i="1"/>
  <c r="K502" i="1" s="1"/>
  <c r="H502" i="1"/>
  <c r="F502" i="1"/>
  <c r="L501" i="1"/>
  <c r="I501" i="1"/>
  <c r="K501" i="1" s="1"/>
  <c r="H501" i="1"/>
  <c r="F501" i="1"/>
  <c r="F500" i="1"/>
  <c r="L499" i="1"/>
  <c r="I499" i="1"/>
  <c r="K499" i="1" s="1"/>
  <c r="H499" i="1"/>
  <c r="F499" i="1"/>
  <c r="L498" i="1"/>
  <c r="I498" i="1"/>
  <c r="K498" i="1" s="1"/>
  <c r="H498" i="1"/>
  <c r="F498" i="1"/>
  <c r="L497" i="1"/>
  <c r="I497" i="1"/>
  <c r="K497" i="1" s="1"/>
  <c r="H497" i="1"/>
  <c r="F497" i="1"/>
  <c r="L496" i="1"/>
  <c r="I496" i="1"/>
  <c r="K496" i="1" s="1"/>
  <c r="H496" i="1"/>
  <c r="F496" i="1"/>
  <c r="L495" i="1"/>
  <c r="I495" i="1"/>
  <c r="K495" i="1" s="1"/>
  <c r="H495" i="1"/>
  <c r="F495" i="1"/>
  <c r="L494" i="1"/>
  <c r="I494" i="1"/>
  <c r="K494" i="1" s="1"/>
  <c r="H494" i="1"/>
  <c r="F494" i="1"/>
  <c r="L493" i="1"/>
  <c r="I493" i="1"/>
  <c r="K493" i="1" s="1"/>
  <c r="H493" i="1"/>
  <c r="F493" i="1"/>
  <c r="L492" i="1"/>
  <c r="I492" i="1"/>
  <c r="K492" i="1" s="1"/>
  <c r="H492" i="1"/>
  <c r="F492" i="1"/>
  <c r="L491" i="1"/>
  <c r="I491" i="1"/>
  <c r="K491" i="1" s="1"/>
  <c r="H491" i="1"/>
  <c r="F491" i="1"/>
  <c r="L490" i="1"/>
  <c r="I490" i="1"/>
  <c r="K490" i="1" s="1"/>
  <c r="H490" i="1"/>
  <c r="F490" i="1"/>
  <c r="L489" i="1"/>
  <c r="I489" i="1"/>
  <c r="K489" i="1" s="1"/>
  <c r="H489" i="1"/>
  <c r="F489" i="1"/>
  <c r="L488" i="1"/>
  <c r="I488" i="1"/>
  <c r="K488" i="1" s="1"/>
  <c r="H488" i="1"/>
  <c r="F488" i="1"/>
  <c r="L487" i="1"/>
  <c r="K487" i="1"/>
  <c r="I487" i="1"/>
  <c r="H487" i="1"/>
  <c r="F487" i="1"/>
  <c r="L486" i="1"/>
  <c r="I486" i="1"/>
  <c r="K486" i="1" s="1"/>
  <c r="H486" i="1"/>
  <c r="F486" i="1"/>
  <c r="L485" i="1"/>
  <c r="I485" i="1"/>
  <c r="K485" i="1" s="1"/>
  <c r="H485" i="1"/>
  <c r="F485" i="1"/>
  <c r="L484" i="1"/>
  <c r="I484" i="1"/>
  <c r="K484" i="1" s="1"/>
  <c r="H484" i="1"/>
  <c r="F484" i="1"/>
  <c r="L483" i="1"/>
  <c r="I483" i="1"/>
  <c r="K483" i="1" s="1"/>
  <c r="H483" i="1"/>
  <c r="F483" i="1"/>
  <c r="L482" i="1"/>
  <c r="I482" i="1"/>
  <c r="K482" i="1" s="1"/>
  <c r="H482" i="1"/>
  <c r="F482" i="1"/>
  <c r="F481" i="1"/>
  <c r="L480" i="1"/>
  <c r="I480" i="1"/>
  <c r="K480" i="1" s="1"/>
  <c r="M480" i="1" s="1"/>
  <c r="H480" i="1"/>
  <c r="F480" i="1"/>
  <c r="L479" i="1"/>
  <c r="K479" i="1"/>
  <c r="I479" i="1"/>
  <c r="H479" i="1"/>
  <c r="F479" i="1"/>
  <c r="L478" i="1"/>
  <c r="I478" i="1"/>
  <c r="K478" i="1" s="1"/>
  <c r="H478" i="1"/>
  <c r="F478" i="1"/>
  <c r="L477" i="1"/>
  <c r="I477" i="1"/>
  <c r="K477" i="1" s="1"/>
  <c r="H477" i="1"/>
  <c r="F477" i="1"/>
  <c r="L476" i="1"/>
  <c r="I476" i="1"/>
  <c r="K476" i="1" s="1"/>
  <c r="H476" i="1"/>
  <c r="F476" i="1"/>
  <c r="L475" i="1"/>
  <c r="I475" i="1"/>
  <c r="K475" i="1" s="1"/>
  <c r="H475" i="1"/>
  <c r="F475" i="1"/>
  <c r="L474" i="1"/>
  <c r="I474" i="1"/>
  <c r="K474" i="1" s="1"/>
  <c r="H474" i="1"/>
  <c r="F474" i="1"/>
  <c r="L473" i="1"/>
  <c r="I473" i="1"/>
  <c r="K473" i="1" s="1"/>
  <c r="H473" i="1"/>
  <c r="F473" i="1"/>
  <c r="L472" i="1"/>
  <c r="I472" i="1"/>
  <c r="K472" i="1" s="1"/>
  <c r="H472" i="1"/>
  <c r="F472" i="1"/>
  <c r="L471" i="1"/>
  <c r="I471" i="1"/>
  <c r="K471" i="1" s="1"/>
  <c r="M471" i="1" s="1"/>
  <c r="H471" i="1"/>
  <c r="F471" i="1"/>
  <c r="L470" i="1"/>
  <c r="I470" i="1"/>
  <c r="K470" i="1" s="1"/>
  <c r="H470" i="1"/>
  <c r="F470" i="1"/>
  <c r="L469" i="1"/>
  <c r="I469" i="1"/>
  <c r="K469" i="1" s="1"/>
  <c r="H469" i="1"/>
  <c r="F469" i="1"/>
  <c r="L468" i="1"/>
  <c r="I468" i="1"/>
  <c r="K468" i="1" s="1"/>
  <c r="H468" i="1"/>
  <c r="F468" i="1"/>
  <c r="L467" i="1"/>
  <c r="I467" i="1"/>
  <c r="K467" i="1" s="1"/>
  <c r="H467" i="1"/>
  <c r="F467" i="1"/>
  <c r="L466" i="1"/>
  <c r="I466" i="1"/>
  <c r="K466" i="1" s="1"/>
  <c r="H466" i="1"/>
  <c r="F466" i="1"/>
  <c r="L465" i="1"/>
  <c r="I465" i="1"/>
  <c r="K465" i="1" s="1"/>
  <c r="M465" i="1" s="1"/>
  <c r="H465" i="1"/>
  <c r="F465" i="1"/>
  <c r="L464" i="1"/>
  <c r="I464" i="1"/>
  <c r="K464" i="1" s="1"/>
  <c r="H464" i="1"/>
  <c r="F464" i="1"/>
  <c r="L463" i="1"/>
  <c r="I463" i="1"/>
  <c r="K463" i="1" s="1"/>
  <c r="M463" i="1" s="1"/>
  <c r="H463" i="1"/>
  <c r="F463" i="1"/>
  <c r="L462" i="1"/>
  <c r="I462" i="1"/>
  <c r="K462" i="1" s="1"/>
  <c r="H462" i="1"/>
  <c r="F462" i="1"/>
  <c r="L461" i="1"/>
  <c r="I461" i="1"/>
  <c r="K461" i="1" s="1"/>
  <c r="M461" i="1" s="1"/>
  <c r="H461" i="1"/>
  <c r="F461" i="1"/>
  <c r="L460" i="1"/>
  <c r="I460" i="1"/>
  <c r="K460" i="1" s="1"/>
  <c r="H460" i="1"/>
  <c r="F460" i="1"/>
  <c r="L459" i="1"/>
  <c r="I459" i="1"/>
  <c r="K459" i="1" s="1"/>
  <c r="M459" i="1" s="1"/>
  <c r="H459" i="1"/>
  <c r="F459" i="1"/>
  <c r="L458" i="1"/>
  <c r="I458" i="1"/>
  <c r="K458" i="1" s="1"/>
  <c r="H458" i="1"/>
  <c r="F458" i="1"/>
  <c r="F457" i="1"/>
  <c r="L456" i="1"/>
  <c r="I456" i="1"/>
  <c r="K456" i="1" s="1"/>
  <c r="H456" i="1"/>
  <c r="F456" i="1"/>
  <c r="L455" i="1"/>
  <c r="I455" i="1"/>
  <c r="K455" i="1" s="1"/>
  <c r="H455" i="1"/>
  <c r="F455" i="1"/>
  <c r="L454" i="1"/>
  <c r="I454" i="1"/>
  <c r="K454" i="1" s="1"/>
  <c r="H454" i="1"/>
  <c r="F454" i="1"/>
  <c r="L453" i="1"/>
  <c r="I453" i="1"/>
  <c r="K453" i="1" s="1"/>
  <c r="H453" i="1"/>
  <c r="F453" i="1"/>
  <c r="L452" i="1"/>
  <c r="I452" i="1"/>
  <c r="K452" i="1" s="1"/>
  <c r="H452" i="1"/>
  <c r="F452" i="1"/>
  <c r="L451" i="1"/>
  <c r="I451" i="1"/>
  <c r="K451" i="1" s="1"/>
  <c r="H451" i="1"/>
  <c r="F451" i="1"/>
  <c r="L450" i="1"/>
  <c r="I450" i="1"/>
  <c r="K450" i="1" s="1"/>
  <c r="H450" i="1"/>
  <c r="F450" i="1"/>
  <c r="L449" i="1"/>
  <c r="I449" i="1"/>
  <c r="K449" i="1" s="1"/>
  <c r="H449" i="1"/>
  <c r="F449" i="1"/>
  <c r="L448" i="1"/>
  <c r="I448" i="1"/>
  <c r="K448" i="1" s="1"/>
  <c r="H448" i="1"/>
  <c r="F448" i="1"/>
  <c r="L447" i="1"/>
  <c r="I447" i="1"/>
  <c r="K447" i="1" s="1"/>
  <c r="H447" i="1"/>
  <c r="F447" i="1"/>
  <c r="L446" i="1"/>
  <c r="I446" i="1"/>
  <c r="K446" i="1" s="1"/>
  <c r="H446" i="1"/>
  <c r="F446" i="1"/>
  <c r="L445" i="1"/>
  <c r="I445" i="1"/>
  <c r="K445" i="1" s="1"/>
  <c r="H445" i="1"/>
  <c r="F445" i="1"/>
  <c r="L444" i="1"/>
  <c r="I444" i="1"/>
  <c r="K444" i="1" s="1"/>
  <c r="H444" i="1"/>
  <c r="F444" i="1"/>
  <c r="L443" i="1"/>
  <c r="I443" i="1"/>
  <c r="K443" i="1" s="1"/>
  <c r="H443" i="1"/>
  <c r="F443" i="1"/>
  <c r="L442" i="1"/>
  <c r="I442" i="1"/>
  <c r="K442" i="1" s="1"/>
  <c r="H442" i="1"/>
  <c r="F442" i="1"/>
  <c r="L441" i="1"/>
  <c r="I441" i="1"/>
  <c r="K441" i="1" s="1"/>
  <c r="H441" i="1"/>
  <c r="F441" i="1"/>
  <c r="L440" i="1"/>
  <c r="I440" i="1"/>
  <c r="K440" i="1" s="1"/>
  <c r="H440" i="1"/>
  <c r="F440" i="1"/>
  <c r="L439" i="1"/>
  <c r="I439" i="1"/>
  <c r="K439" i="1" s="1"/>
  <c r="H439" i="1"/>
  <c r="F439" i="1"/>
  <c r="L438" i="1"/>
  <c r="I438" i="1"/>
  <c r="K438" i="1" s="1"/>
  <c r="H438" i="1"/>
  <c r="F438" i="1"/>
  <c r="L437" i="1"/>
  <c r="I437" i="1"/>
  <c r="K437" i="1" s="1"/>
  <c r="H437" i="1"/>
  <c r="F437" i="1"/>
  <c r="F436" i="1"/>
  <c r="L435" i="1"/>
  <c r="I435" i="1"/>
  <c r="K435" i="1" s="1"/>
  <c r="M435" i="1" s="1"/>
  <c r="H435" i="1"/>
  <c r="F435" i="1"/>
  <c r="L434" i="1"/>
  <c r="I434" i="1"/>
  <c r="K434" i="1" s="1"/>
  <c r="H434" i="1"/>
  <c r="F434" i="1"/>
  <c r="L433" i="1"/>
  <c r="I433" i="1"/>
  <c r="K433" i="1" s="1"/>
  <c r="H433" i="1"/>
  <c r="F433" i="1"/>
  <c r="L432" i="1"/>
  <c r="I432" i="1"/>
  <c r="K432" i="1" s="1"/>
  <c r="H432" i="1"/>
  <c r="F432" i="1"/>
  <c r="L431" i="1"/>
  <c r="I431" i="1"/>
  <c r="K431" i="1" s="1"/>
  <c r="M431" i="1" s="1"/>
  <c r="H431" i="1"/>
  <c r="F431" i="1"/>
  <c r="L430" i="1"/>
  <c r="I430" i="1"/>
  <c r="K430" i="1" s="1"/>
  <c r="H430" i="1"/>
  <c r="F430" i="1"/>
  <c r="L429" i="1"/>
  <c r="K429" i="1"/>
  <c r="I429" i="1"/>
  <c r="H429" i="1"/>
  <c r="F429" i="1"/>
  <c r="L428" i="1"/>
  <c r="I428" i="1"/>
  <c r="K428" i="1" s="1"/>
  <c r="H428" i="1"/>
  <c r="F428" i="1"/>
  <c r="L427" i="1"/>
  <c r="I427" i="1"/>
  <c r="K427" i="1" s="1"/>
  <c r="H427" i="1"/>
  <c r="F427" i="1"/>
  <c r="L426" i="1"/>
  <c r="I426" i="1"/>
  <c r="K426" i="1" s="1"/>
  <c r="H426" i="1"/>
  <c r="F426" i="1"/>
  <c r="L425" i="1"/>
  <c r="I425" i="1"/>
  <c r="K425" i="1" s="1"/>
  <c r="H425" i="1"/>
  <c r="F425" i="1"/>
  <c r="L424" i="1"/>
  <c r="I424" i="1"/>
  <c r="K424" i="1" s="1"/>
  <c r="H424" i="1"/>
  <c r="F424" i="1"/>
  <c r="L423" i="1"/>
  <c r="I423" i="1"/>
  <c r="K423" i="1" s="1"/>
  <c r="H423" i="1"/>
  <c r="F423" i="1"/>
  <c r="F422" i="1"/>
  <c r="L421" i="1"/>
  <c r="I421" i="1"/>
  <c r="K421" i="1" s="1"/>
  <c r="H421" i="1"/>
  <c r="F421" i="1"/>
  <c r="L420" i="1"/>
  <c r="I420" i="1"/>
  <c r="K420" i="1" s="1"/>
  <c r="H420" i="1"/>
  <c r="F420" i="1"/>
  <c r="L419" i="1"/>
  <c r="I419" i="1"/>
  <c r="K419" i="1" s="1"/>
  <c r="H419" i="1"/>
  <c r="F419" i="1"/>
  <c r="L418" i="1"/>
  <c r="I418" i="1"/>
  <c r="K418" i="1" s="1"/>
  <c r="H418" i="1"/>
  <c r="F418" i="1"/>
  <c r="L417" i="1"/>
  <c r="I417" i="1"/>
  <c r="K417" i="1" s="1"/>
  <c r="H417" i="1"/>
  <c r="F417" i="1"/>
  <c r="F416" i="1"/>
  <c r="L415" i="1"/>
  <c r="I415" i="1"/>
  <c r="K415" i="1" s="1"/>
  <c r="H415" i="1"/>
  <c r="F415" i="1"/>
  <c r="L414" i="1"/>
  <c r="I414" i="1"/>
  <c r="K414" i="1" s="1"/>
  <c r="H414" i="1"/>
  <c r="F414" i="1"/>
  <c r="L413" i="1"/>
  <c r="I413" i="1"/>
  <c r="K413" i="1" s="1"/>
  <c r="H413" i="1"/>
  <c r="F413" i="1"/>
  <c r="L412" i="1"/>
  <c r="I412" i="1"/>
  <c r="K412" i="1" s="1"/>
  <c r="H412" i="1"/>
  <c r="F412" i="1"/>
  <c r="L411" i="1"/>
  <c r="I411" i="1"/>
  <c r="K411" i="1" s="1"/>
  <c r="H411" i="1"/>
  <c r="F411" i="1"/>
  <c r="L410" i="1"/>
  <c r="I410" i="1"/>
  <c r="K410" i="1" s="1"/>
  <c r="H410" i="1"/>
  <c r="F410" i="1"/>
  <c r="L409" i="1"/>
  <c r="I409" i="1"/>
  <c r="K409" i="1" s="1"/>
  <c r="H409" i="1"/>
  <c r="F409" i="1"/>
  <c r="L408" i="1"/>
  <c r="I408" i="1"/>
  <c r="K408" i="1" s="1"/>
  <c r="H408" i="1"/>
  <c r="F408" i="1"/>
  <c r="L407" i="1"/>
  <c r="I407" i="1"/>
  <c r="K407" i="1" s="1"/>
  <c r="H407" i="1"/>
  <c r="F407" i="1"/>
  <c r="L406" i="1"/>
  <c r="K406" i="1"/>
  <c r="I406" i="1"/>
  <c r="H406" i="1"/>
  <c r="F406" i="1"/>
  <c r="L405" i="1"/>
  <c r="I405" i="1"/>
  <c r="K405" i="1" s="1"/>
  <c r="H405" i="1"/>
  <c r="F405" i="1"/>
  <c r="L404" i="1"/>
  <c r="I404" i="1"/>
  <c r="K404" i="1" s="1"/>
  <c r="H404" i="1"/>
  <c r="F404" i="1"/>
  <c r="L403" i="1"/>
  <c r="I403" i="1"/>
  <c r="K403" i="1" s="1"/>
  <c r="H403" i="1"/>
  <c r="F403" i="1"/>
  <c r="L402" i="1"/>
  <c r="I402" i="1"/>
  <c r="K402" i="1" s="1"/>
  <c r="H402" i="1"/>
  <c r="F402" i="1"/>
  <c r="F401" i="1"/>
  <c r="K400" i="1"/>
  <c r="J400" i="1"/>
  <c r="L400" i="1" s="1"/>
  <c r="H400" i="1"/>
  <c r="F400" i="1"/>
  <c r="K399" i="1"/>
  <c r="J399" i="1"/>
  <c r="L399" i="1" s="1"/>
  <c r="H399" i="1"/>
  <c r="F399" i="1"/>
  <c r="K398" i="1"/>
  <c r="J398" i="1"/>
  <c r="L398" i="1" s="1"/>
  <c r="H398" i="1"/>
  <c r="F398" i="1"/>
  <c r="K397" i="1"/>
  <c r="J397" i="1"/>
  <c r="L397" i="1" s="1"/>
  <c r="H397" i="1"/>
  <c r="F397" i="1"/>
  <c r="K396" i="1"/>
  <c r="J396" i="1"/>
  <c r="L396" i="1" s="1"/>
  <c r="H396" i="1"/>
  <c r="F396" i="1"/>
  <c r="K395" i="1"/>
  <c r="J395" i="1"/>
  <c r="L395" i="1" s="1"/>
  <c r="H395" i="1"/>
  <c r="F395" i="1"/>
  <c r="K394" i="1"/>
  <c r="J394" i="1"/>
  <c r="L394" i="1" s="1"/>
  <c r="H394" i="1"/>
  <c r="F394" i="1"/>
  <c r="K393" i="1"/>
  <c r="J393" i="1"/>
  <c r="L393" i="1" s="1"/>
  <c r="M393" i="1" s="1"/>
  <c r="H393" i="1"/>
  <c r="F393" i="1"/>
  <c r="K392" i="1"/>
  <c r="J392" i="1"/>
  <c r="L392" i="1" s="1"/>
  <c r="H392" i="1"/>
  <c r="F392" i="1"/>
  <c r="K391" i="1"/>
  <c r="J391" i="1"/>
  <c r="L391" i="1" s="1"/>
  <c r="H391" i="1"/>
  <c r="F391" i="1"/>
  <c r="K390" i="1"/>
  <c r="J390" i="1"/>
  <c r="L390" i="1" s="1"/>
  <c r="H390" i="1"/>
  <c r="F390" i="1"/>
  <c r="K389" i="1"/>
  <c r="J389" i="1"/>
  <c r="L389" i="1" s="1"/>
  <c r="M389" i="1" s="1"/>
  <c r="H389" i="1"/>
  <c r="F389" i="1"/>
  <c r="K388" i="1"/>
  <c r="J388" i="1"/>
  <c r="L388" i="1" s="1"/>
  <c r="H388" i="1"/>
  <c r="F388" i="1"/>
  <c r="K387" i="1"/>
  <c r="J387" i="1"/>
  <c r="L387" i="1" s="1"/>
  <c r="M387" i="1" s="1"/>
  <c r="H387" i="1"/>
  <c r="F387" i="1"/>
  <c r="K386" i="1"/>
  <c r="J386" i="1"/>
  <c r="L386" i="1" s="1"/>
  <c r="H386" i="1"/>
  <c r="F386" i="1"/>
  <c r="K385" i="1"/>
  <c r="J385" i="1"/>
  <c r="L385" i="1" s="1"/>
  <c r="H385" i="1"/>
  <c r="F385" i="1"/>
  <c r="K384" i="1"/>
  <c r="J384" i="1"/>
  <c r="L384" i="1" s="1"/>
  <c r="H384" i="1"/>
  <c r="F384" i="1"/>
  <c r="J383" i="1"/>
  <c r="L383" i="1" s="1"/>
  <c r="M383" i="1" s="1"/>
  <c r="H383" i="1"/>
  <c r="F383" i="1"/>
  <c r="J382" i="1"/>
  <c r="L382" i="1" s="1"/>
  <c r="M382" i="1" s="1"/>
  <c r="H382" i="1"/>
  <c r="F382" i="1"/>
  <c r="K381" i="1"/>
  <c r="J381" i="1"/>
  <c r="L381" i="1" s="1"/>
  <c r="H381" i="1"/>
  <c r="F381" i="1"/>
  <c r="K380" i="1"/>
  <c r="J380" i="1"/>
  <c r="L380" i="1" s="1"/>
  <c r="H380" i="1"/>
  <c r="F380" i="1"/>
  <c r="K379" i="1"/>
  <c r="J379" i="1"/>
  <c r="L379" i="1" s="1"/>
  <c r="H379" i="1"/>
  <c r="F379" i="1"/>
  <c r="K378" i="1"/>
  <c r="J378" i="1"/>
  <c r="L378" i="1" s="1"/>
  <c r="H378" i="1"/>
  <c r="F378" i="1"/>
  <c r="K377" i="1"/>
  <c r="J377" i="1"/>
  <c r="L377" i="1" s="1"/>
  <c r="H377" i="1"/>
  <c r="F377" i="1"/>
  <c r="K376" i="1"/>
  <c r="J376" i="1"/>
  <c r="L376" i="1" s="1"/>
  <c r="H376" i="1"/>
  <c r="F376" i="1"/>
  <c r="K375" i="1"/>
  <c r="J375" i="1"/>
  <c r="L375" i="1" s="1"/>
  <c r="H375" i="1"/>
  <c r="F375" i="1"/>
  <c r="K374" i="1"/>
  <c r="J374" i="1"/>
  <c r="L374" i="1" s="1"/>
  <c r="M374" i="1" s="1"/>
  <c r="H374" i="1"/>
  <c r="F374" i="1"/>
  <c r="K373" i="1"/>
  <c r="J373" i="1"/>
  <c r="L373" i="1" s="1"/>
  <c r="H373" i="1"/>
  <c r="F373" i="1"/>
  <c r="K372" i="1"/>
  <c r="J372" i="1"/>
  <c r="L372" i="1" s="1"/>
  <c r="H372" i="1"/>
  <c r="F372" i="1"/>
  <c r="K371" i="1"/>
  <c r="J371" i="1"/>
  <c r="L371" i="1" s="1"/>
  <c r="H371" i="1"/>
  <c r="F371" i="1"/>
  <c r="K370" i="1"/>
  <c r="J370" i="1"/>
  <c r="L370" i="1" s="1"/>
  <c r="H370" i="1"/>
  <c r="F370" i="1"/>
  <c r="K369" i="1"/>
  <c r="J369" i="1"/>
  <c r="L369" i="1" s="1"/>
  <c r="H369" i="1"/>
  <c r="F369" i="1"/>
  <c r="K368" i="1"/>
  <c r="J368" i="1"/>
  <c r="L368" i="1" s="1"/>
  <c r="H368" i="1"/>
  <c r="F368" i="1"/>
  <c r="K367" i="1"/>
  <c r="J367" i="1"/>
  <c r="L367" i="1" s="1"/>
  <c r="H367" i="1"/>
  <c r="F367" i="1"/>
  <c r="K366" i="1"/>
  <c r="J366" i="1"/>
  <c r="L366" i="1" s="1"/>
  <c r="H366" i="1"/>
  <c r="F366" i="1"/>
  <c r="K365" i="1"/>
  <c r="J365" i="1"/>
  <c r="L365" i="1" s="1"/>
  <c r="H365" i="1"/>
  <c r="F365" i="1"/>
  <c r="K364" i="1"/>
  <c r="J364" i="1"/>
  <c r="L364" i="1" s="1"/>
  <c r="H364" i="1"/>
  <c r="F364" i="1"/>
  <c r="F363" i="1"/>
  <c r="K362" i="1"/>
  <c r="J362" i="1"/>
  <c r="L362" i="1" s="1"/>
  <c r="H362" i="1"/>
  <c r="F362" i="1"/>
  <c r="K361" i="1"/>
  <c r="J361" i="1"/>
  <c r="L361" i="1" s="1"/>
  <c r="M361" i="1" s="1"/>
  <c r="H361" i="1"/>
  <c r="F361" i="1"/>
  <c r="K360" i="1"/>
  <c r="J360" i="1"/>
  <c r="L360" i="1" s="1"/>
  <c r="H360" i="1"/>
  <c r="F360" i="1"/>
  <c r="K359" i="1"/>
  <c r="J359" i="1"/>
  <c r="L359" i="1" s="1"/>
  <c r="H359" i="1"/>
  <c r="F359" i="1"/>
  <c r="K358" i="1"/>
  <c r="J358" i="1"/>
  <c r="L358" i="1" s="1"/>
  <c r="H358" i="1"/>
  <c r="F358" i="1"/>
  <c r="K357" i="1"/>
  <c r="J357" i="1"/>
  <c r="L357" i="1" s="1"/>
  <c r="H357" i="1"/>
  <c r="F357" i="1"/>
  <c r="K356" i="1"/>
  <c r="J356" i="1"/>
  <c r="L356" i="1" s="1"/>
  <c r="H356" i="1"/>
  <c r="F356" i="1"/>
  <c r="K355" i="1"/>
  <c r="J355" i="1"/>
  <c r="L355" i="1" s="1"/>
  <c r="H355" i="1"/>
  <c r="F355" i="1"/>
  <c r="K354" i="1"/>
  <c r="J354" i="1"/>
  <c r="L354" i="1" s="1"/>
  <c r="H354" i="1"/>
  <c r="F354" i="1"/>
  <c r="K353" i="1"/>
  <c r="J353" i="1"/>
  <c r="L353" i="1" s="1"/>
  <c r="M353" i="1" s="1"/>
  <c r="H353" i="1"/>
  <c r="F353" i="1"/>
  <c r="K352" i="1"/>
  <c r="J352" i="1"/>
  <c r="L352" i="1" s="1"/>
  <c r="H352" i="1"/>
  <c r="F352" i="1"/>
  <c r="K351" i="1"/>
  <c r="J351" i="1"/>
  <c r="L351" i="1" s="1"/>
  <c r="H351" i="1"/>
  <c r="F351" i="1"/>
  <c r="K350" i="1"/>
  <c r="J350" i="1"/>
  <c r="L350" i="1" s="1"/>
  <c r="H350" i="1"/>
  <c r="F350" i="1"/>
  <c r="K349" i="1"/>
  <c r="J349" i="1"/>
  <c r="L349" i="1" s="1"/>
  <c r="H349" i="1"/>
  <c r="F349" i="1"/>
  <c r="K348" i="1"/>
  <c r="J348" i="1"/>
  <c r="L348" i="1" s="1"/>
  <c r="H348" i="1"/>
  <c r="F348" i="1"/>
  <c r="K347" i="1"/>
  <c r="J347" i="1"/>
  <c r="L347" i="1" s="1"/>
  <c r="H347" i="1"/>
  <c r="F347" i="1"/>
  <c r="K346" i="1"/>
  <c r="J346" i="1"/>
  <c r="L346" i="1" s="1"/>
  <c r="H346" i="1"/>
  <c r="F346" i="1"/>
  <c r="K345" i="1"/>
  <c r="J345" i="1"/>
  <c r="L345" i="1" s="1"/>
  <c r="H345" i="1"/>
  <c r="F345" i="1"/>
  <c r="K344" i="1"/>
  <c r="J344" i="1"/>
  <c r="L344" i="1" s="1"/>
  <c r="H344" i="1"/>
  <c r="F344" i="1"/>
  <c r="F343" i="1"/>
  <c r="K342" i="1"/>
  <c r="J342" i="1"/>
  <c r="L342" i="1" s="1"/>
  <c r="H342" i="1"/>
  <c r="F342" i="1"/>
  <c r="K341" i="1"/>
  <c r="J341" i="1"/>
  <c r="L341" i="1" s="1"/>
  <c r="H341" i="1"/>
  <c r="F341" i="1"/>
  <c r="K340" i="1"/>
  <c r="J340" i="1"/>
  <c r="L340" i="1" s="1"/>
  <c r="H340" i="1"/>
  <c r="F340" i="1"/>
  <c r="K339" i="1"/>
  <c r="J339" i="1"/>
  <c r="L339" i="1" s="1"/>
  <c r="M339" i="1" s="1"/>
  <c r="H339" i="1"/>
  <c r="F339" i="1"/>
  <c r="K338" i="1"/>
  <c r="J338" i="1"/>
  <c r="L338" i="1" s="1"/>
  <c r="H338" i="1"/>
  <c r="F338" i="1"/>
  <c r="K337" i="1"/>
  <c r="J337" i="1"/>
  <c r="L337" i="1" s="1"/>
  <c r="H337" i="1"/>
  <c r="F337" i="1"/>
  <c r="K336" i="1"/>
  <c r="J336" i="1"/>
  <c r="L336" i="1" s="1"/>
  <c r="H336" i="1"/>
  <c r="F336" i="1"/>
  <c r="K335" i="1"/>
  <c r="J335" i="1"/>
  <c r="L335" i="1" s="1"/>
  <c r="H335" i="1"/>
  <c r="F335" i="1"/>
  <c r="K334" i="1"/>
  <c r="J334" i="1"/>
  <c r="L334" i="1" s="1"/>
  <c r="H334" i="1"/>
  <c r="F334" i="1"/>
  <c r="K333" i="1"/>
  <c r="J333" i="1"/>
  <c r="L333" i="1" s="1"/>
  <c r="H333" i="1"/>
  <c r="F333" i="1"/>
  <c r="K332" i="1"/>
  <c r="J332" i="1"/>
  <c r="L332" i="1" s="1"/>
  <c r="H332" i="1"/>
  <c r="F332" i="1"/>
  <c r="K331" i="1"/>
  <c r="J331" i="1"/>
  <c r="L331" i="1" s="1"/>
  <c r="H331" i="1"/>
  <c r="F331" i="1"/>
  <c r="K330" i="1"/>
  <c r="J330" i="1"/>
  <c r="L330" i="1" s="1"/>
  <c r="H330" i="1"/>
  <c r="F330" i="1"/>
  <c r="K329" i="1"/>
  <c r="J329" i="1"/>
  <c r="L329" i="1" s="1"/>
  <c r="H329" i="1"/>
  <c r="F329" i="1"/>
  <c r="K328" i="1"/>
  <c r="J328" i="1"/>
  <c r="L328" i="1" s="1"/>
  <c r="H328" i="1"/>
  <c r="F328" i="1"/>
  <c r="K327" i="1"/>
  <c r="J327" i="1"/>
  <c r="L327" i="1" s="1"/>
  <c r="H327" i="1"/>
  <c r="F327" i="1"/>
  <c r="K326" i="1"/>
  <c r="J326" i="1"/>
  <c r="L326" i="1" s="1"/>
  <c r="H326" i="1"/>
  <c r="F326" i="1"/>
  <c r="K325" i="1"/>
  <c r="J325" i="1"/>
  <c r="L325" i="1" s="1"/>
  <c r="H325" i="1"/>
  <c r="F325" i="1"/>
  <c r="K324" i="1"/>
  <c r="J324" i="1"/>
  <c r="L324" i="1" s="1"/>
  <c r="H324" i="1"/>
  <c r="F324" i="1"/>
  <c r="K323" i="1"/>
  <c r="J323" i="1"/>
  <c r="L323" i="1" s="1"/>
  <c r="H323" i="1"/>
  <c r="F323" i="1"/>
  <c r="K322" i="1"/>
  <c r="J322" i="1"/>
  <c r="L322" i="1" s="1"/>
  <c r="H322" i="1"/>
  <c r="F322" i="1"/>
  <c r="K321" i="1"/>
  <c r="J321" i="1"/>
  <c r="L321" i="1" s="1"/>
  <c r="H321" i="1"/>
  <c r="F321" i="1"/>
  <c r="K320" i="1"/>
  <c r="J320" i="1"/>
  <c r="L320" i="1" s="1"/>
  <c r="H320" i="1"/>
  <c r="F320" i="1"/>
  <c r="F319" i="1"/>
  <c r="K318" i="1"/>
  <c r="J318" i="1"/>
  <c r="L318" i="1" s="1"/>
  <c r="M318" i="1" s="1"/>
  <c r="H318" i="1"/>
  <c r="F318" i="1"/>
  <c r="K317" i="1"/>
  <c r="J317" i="1"/>
  <c r="L317" i="1" s="1"/>
  <c r="H317" i="1"/>
  <c r="F317" i="1"/>
  <c r="K316" i="1"/>
  <c r="J316" i="1"/>
  <c r="L316" i="1" s="1"/>
  <c r="H316" i="1"/>
  <c r="F316" i="1"/>
  <c r="K315" i="1"/>
  <c r="J315" i="1"/>
  <c r="L315" i="1" s="1"/>
  <c r="M315" i="1" s="1"/>
  <c r="H315" i="1"/>
  <c r="F315" i="1"/>
  <c r="K314" i="1"/>
  <c r="J314" i="1"/>
  <c r="L314" i="1" s="1"/>
  <c r="H314" i="1"/>
  <c r="F314" i="1"/>
  <c r="K313" i="1"/>
  <c r="J313" i="1"/>
  <c r="L313" i="1" s="1"/>
  <c r="H313" i="1"/>
  <c r="F313" i="1"/>
  <c r="K312" i="1"/>
  <c r="J312" i="1"/>
  <c r="L312" i="1" s="1"/>
  <c r="H312" i="1"/>
  <c r="F312" i="1"/>
  <c r="K311" i="1"/>
  <c r="J311" i="1"/>
  <c r="L311" i="1" s="1"/>
  <c r="H311" i="1"/>
  <c r="F311" i="1"/>
  <c r="K310" i="1"/>
  <c r="J310" i="1"/>
  <c r="L310" i="1" s="1"/>
  <c r="H310" i="1"/>
  <c r="F310" i="1"/>
  <c r="K309" i="1"/>
  <c r="J309" i="1"/>
  <c r="L309" i="1" s="1"/>
  <c r="H309" i="1"/>
  <c r="F309" i="1"/>
  <c r="K308" i="1"/>
  <c r="J308" i="1"/>
  <c r="L308" i="1" s="1"/>
  <c r="H308" i="1"/>
  <c r="F308" i="1"/>
  <c r="K307" i="1"/>
  <c r="J307" i="1"/>
  <c r="L307" i="1" s="1"/>
  <c r="H307" i="1"/>
  <c r="F307" i="1"/>
  <c r="K306" i="1"/>
  <c r="J306" i="1"/>
  <c r="L306" i="1" s="1"/>
  <c r="H306" i="1"/>
  <c r="F306" i="1"/>
  <c r="F305" i="1"/>
  <c r="K304" i="1"/>
  <c r="J304" i="1"/>
  <c r="L304" i="1" s="1"/>
  <c r="H304" i="1"/>
  <c r="F304" i="1"/>
  <c r="K303" i="1"/>
  <c r="J303" i="1"/>
  <c r="L303" i="1" s="1"/>
  <c r="H303" i="1"/>
  <c r="F303" i="1"/>
  <c r="K302" i="1"/>
  <c r="J302" i="1"/>
  <c r="L302" i="1" s="1"/>
  <c r="H302" i="1"/>
  <c r="F302" i="1"/>
  <c r="K301" i="1"/>
  <c r="J301" i="1"/>
  <c r="L301" i="1" s="1"/>
  <c r="H301" i="1"/>
  <c r="F301" i="1"/>
  <c r="K300" i="1"/>
  <c r="J300" i="1"/>
  <c r="L300" i="1" s="1"/>
  <c r="H300" i="1"/>
  <c r="F300" i="1"/>
  <c r="K299" i="1"/>
  <c r="J299" i="1"/>
  <c r="L299" i="1" s="1"/>
  <c r="H299" i="1"/>
  <c r="F299" i="1"/>
  <c r="K298" i="1"/>
  <c r="J298" i="1"/>
  <c r="L298" i="1" s="1"/>
  <c r="H298" i="1"/>
  <c r="F298" i="1"/>
  <c r="K297" i="1"/>
  <c r="J297" i="1"/>
  <c r="L297" i="1" s="1"/>
  <c r="H297" i="1"/>
  <c r="F297" i="1"/>
  <c r="K296" i="1"/>
  <c r="J296" i="1"/>
  <c r="L296" i="1" s="1"/>
  <c r="H296" i="1"/>
  <c r="F296" i="1"/>
  <c r="K295" i="1"/>
  <c r="J295" i="1"/>
  <c r="L295" i="1" s="1"/>
  <c r="H295" i="1"/>
  <c r="F295" i="1"/>
  <c r="K294" i="1"/>
  <c r="J294" i="1"/>
  <c r="L294" i="1" s="1"/>
  <c r="H294" i="1"/>
  <c r="F294" i="1"/>
  <c r="K293" i="1"/>
  <c r="J293" i="1"/>
  <c r="L293" i="1" s="1"/>
  <c r="H293" i="1"/>
  <c r="F293" i="1"/>
  <c r="K292" i="1"/>
  <c r="J292" i="1"/>
  <c r="L292" i="1" s="1"/>
  <c r="H292" i="1"/>
  <c r="F292" i="1"/>
  <c r="K291" i="1"/>
  <c r="J291" i="1"/>
  <c r="L291" i="1" s="1"/>
  <c r="H291" i="1"/>
  <c r="F291" i="1"/>
  <c r="K290" i="1"/>
  <c r="J290" i="1"/>
  <c r="L290" i="1" s="1"/>
  <c r="H290" i="1"/>
  <c r="F290" i="1"/>
  <c r="K289" i="1"/>
  <c r="J289" i="1"/>
  <c r="L289" i="1" s="1"/>
  <c r="H289" i="1"/>
  <c r="F289" i="1"/>
  <c r="K288" i="1"/>
  <c r="J288" i="1"/>
  <c r="L288" i="1" s="1"/>
  <c r="H288" i="1"/>
  <c r="F288" i="1"/>
  <c r="K287" i="1"/>
  <c r="J287" i="1"/>
  <c r="L287" i="1" s="1"/>
  <c r="H287" i="1"/>
  <c r="F287" i="1"/>
  <c r="K286" i="1"/>
  <c r="J286" i="1"/>
  <c r="L286" i="1" s="1"/>
  <c r="H286" i="1"/>
  <c r="F286" i="1"/>
  <c r="L285" i="1"/>
  <c r="K285" i="1"/>
  <c r="J285" i="1"/>
  <c r="H285" i="1"/>
  <c r="F285" i="1"/>
  <c r="L284" i="1"/>
  <c r="K284" i="1"/>
  <c r="J284" i="1"/>
  <c r="H284" i="1"/>
  <c r="F284" i="1"/>
  <c r="F283" i="1"/>
  <c r="J282" i="1"/>
  <c r="L282" i="1" s="1"/>
  <c r="I282" i="1"/>
  <c r="K282" i="1" s="1"/>
  <c r="H282" i="1"/>
  <c r="F282" i="1"/>
  <c r="J281" i="1"/>
  <c r="L281" i="1" s="1"/>
  <c r="I281" i="1"/>
  <c r="K281" i="1" s="1"/>
  <c r="H281" i="1"/>
  <c r="F281" i="1"/>
  <c r="J280" i="1"/>
  <c r="L280" i="1" s="1"/>
  <c r="I280" i="1"/>
  <c r="K280" i="1" s="1"/>
  <c r="H280" i="1"/>
  <c r="F280" i="1"/>
  <c r="F279" i="1"/>
  <c r="J278" i="1"/>
  <c r="L278" i="1" s="1"/>
  <c r="I278" i="1"/>
  <c r="K278" i="1" s="1"/>
  <c r="H278" i="1"/>
  <c r="F278" i="1"/>
  <c r="F277" i="1"/>
  <c r="L276" i="1"/>
  <c r="I276" i="1"/>
  <c r="K276" i="1" s="1"/>
  <c r="H276" i="1"/>
  <c r="F276" i="1"/>
  <c r="L275" i="1"/>
  <c r="I275" i="1"/>
  <c r="K275" i="1" s="1"/>
  <c r="M275" i="1" s="1"/>
  <c r="H275" i="1"/>
  <c r="F275" i="1"/>
  <c r="F274" i="1"/>
  <c r="K273" i="1"/>
  <c r="J273" i="1"/>
  <c r="L273" i="1" s="1"/>
  <c r="H273" i="1"/>
  <c r="F273" i="1"/>
  <c r="K272" i="1"/>
  <c r="J272" i="1"/>
  <c r="L272" i="1" s="1"/>
  <c r="H272" i="1"/>
  <c r="F272" i="1"/>
  <c r="F271" i="1"/>
  <c r="L270" i="1"/>
  <c r="I270" i="1"/>
  <c r="K270" i="1" s="1"/>
  <c r="H270" i="1"/>
  <c r="F270" i="1"/>
  <c r="L269" i="1"/>
  <c r="I269" i="1"/>
  <c r="K269" i="1" s="1"/>
  <c r="H269" i="1"/>
  <c r="F269" i="1"/>
  <c r="F268" i="1"/>
  <c r="J267" i="1"/>
  <c r="L267" i="1" s="1"/>
  <c r="I267" i="1"/>
  <c r="K267" i="1" s="1"/>
  <c r="H267" i="1"/>
  <c r="F267" i="1"/>
  <c r="J266" i="1"/>
  <c r="L266" i="1" s="1"/>
  <c r="I266" i="1"/>
  <c r="K266" i="1" s="1"/>
  <c r="H266" i="1"/>
  <c r="F266" i="1"/>
  <c r="F265" i="1"/>
  <c r="J264" i="1"/>
  <c r="L264" i="1" s="1"/>
  <c r="I264" i="1"/>
  <c r="K264" i="1" s="1"/>
  <c r="M264" i="1" s="1"/>
  <c r="H264" i="1"/>
  <c r="F264" i="1"/>
  <c r="F263" i="1"/>
  <c r="K262" i="1"/>
  <c r="J262" i="1"/>
  <c r="L262" i="1" s="1"/>
  <c r="H262" i="1"/>
  <c r="F262" i="1"/>
  <c r="K261" i="1"/>
  <c r="J261" i="1"/>
  <c r="L261" i="1" s="1"/>
  <c r="H261" i="1"/>
  <c r="F261" i="1"/>
  <c r="K260" i="1"/>
  <c r="J260" i="1"/>
  <c r="L260" i="1" s="1"/>
  <c r="H260" i="1"/>
  <c r="F260" i="1"/>
  <c r="K259" i="1"/>
  <c r="J259" i="1"/>
  <c r="L259" i="1" s="1"/>
  <c r="H259" i="1"/>
  <c r="F259" i="1"/>
  <c r="K258" i="1"/>
  <c r="J258" i="1"/>
  <c r="L258" i="1" s="1"/>
  <c r="M258" i="1" s="1"/>
  <c r="H258" i="1"/>
  <c r="F258" i="1"/>
  <c r="K257" i="1"/>
  <c r="J257" i="1"/>
  <c r="L257" i="1" s="1"/>
  <c r="H257" i="1"/>
  <c r="F257" i="1"/>
  <c r="K256" i="1"/>
  <c r="J256" i="1"/>
  <c r="L256" i="1" s="1"/>
  <c r="H256" i="1"/>
  <c r="F256" i="1"/>
  <c r="K255" i="1"/>
  <c r="J255" i="1"/>
  <c r="L255" i="1" s="1"/>
  <c r="H255" i="1"/>
  <c r="F255" i="1"/>
  <c r="F254" i="1"/>
  <c r="J253" i="1"/>
  <c r="L253" i="1" s="1"/>
  <c r="I253" i="1"/>
  <c r="K253" i="1" s="1"/>
  <c r="H253" i="1"/>
  <c r="F253" i="1"/>
  <c r="J252" i="1"/>
  <c r="L252" i="1" s="1"/>
  <c r="I252" i="1"/>
  <c r="K252" i="1" s="1"/>
  <c r="M252" i="1" s="1"/>
  <c r="H252" i="1"/>
  <c r="F252" i="1"/>
  <c r="J251" i="1"/>
  <c r="L251" i="1" s="1"/>
  <c r="I251" i="1"/>
  <c r="K251" i="1" s="1"/>
  <c r="H251" i="1"/>
  <c r="F251" i="1"/>
  <c r="J250" i="1"/>
  <c r="L250" i="1" s="1"/>
  <c r="I250" i="1"/>
  <c r="K250" i="1" s="1"/>
  <c r="H250" i="1"/>
  <c r="F250" i="1"/>
  <c r="J249" i="1"/>
  <c r="L249" i="1" s="1"/>
  <c r="I249" i="1"/>
  <c r="K249" i="1" s="1"/>
  <c r="H249" i="1"/>
  <c r="F249" i="1"/>
  <c r="J248" i="1"/>
  <c r="L248" i="1" s="1"/>
  <c r="I248" i="1"/>
  <c r="K248" i="1" s="1"/>
  <c r="H248" i="1"/>
  <c r="F248" i="1"/>
  <c r="J247" i="1"/>
  <c r="L247" i="1" s="1"/>
  <c r="I247" i="1"/>
  <c r="K247" i="1" s="1"/>
  <c r="H247" i="1"/>
  <c r="F247" i="1"/>
  <c r="J246" i="1"/>
  <c r="L246" i="1" s="1"/>
  <c r="I246" i="1"/>
  <c r="K246" i="1" s="1"/>
  <c r="H246" i="1"/>
  <c r="F246" i="1"/>
  <c r="F245" i="1"/>
  <c r="L244" i="1"/>
  <c r="I244" i="1"/>
  <c r="K244" i="1" s="1"/>
  <c r="H244" i="1"/>
  <c r="F244" i="1"/>
  <c r="L243" i="1"/>
  <c r="I243" i="1"/>
  <c r="K243" i="1" s="1"/>
  <c r="H243" i="1"/>
  <c r="F243" i="1"/>
  <c r="L242" i="1"/>
  <c r="I242" i="1"/>
  <c r="K242" i="1" s="1"/>
  <c r="H242" i="1"/>
  <c r="F242" i="1"/>
  <c r="L241" i="1"/>
  <c r="I241" i="1"/>
  <c r="K241" i="1" s="1"/>
  <c r="H241" i="1"/>
  <c r="F241" i="1"/>
  <c r="L240" i="1"/>
  <c r="I240" i="1"/>
  <c r="K240" i="1" s="1"/>
  <c r="H240" i="1"/>
  <c r="F240" i="1"/>
  <c r="L239" i="1"/>
  <c r="I239" i="1"/>
  <c r="K239" i="1" s="1"/>
  <c r="H239" i="1"/>
  <c r="F239" i="1"/>
  <c r="L238" i="1"/>
  <c r="I238" i="1"/>
  <c r="K238" i="1" s="1"/>
  <c r="H238" i="1"/>
  <c r="F238" i="1"/>
  <c r="L237" i="1"/>
  <c r="I237" i="1"/>
  <c r="K237" i="1" s="1"/>
  <c r="O232" i="1" s="1"/>
  <c r="H237" i="1"/>
  <c r="F237" i="1"/>
  <c r="F236" i="1"/>
  <c r="J235" i="1"/>
  <c r="L235" i="1" s="1"/>
  <c r="I235" i="1"/>
  <c r="K235" i="1" s="1"/>
  <c r="H235" i="1"/>
  <c r="F235" i="1"/>
  <c r="J234" i="1"/>
  <c r="L234" i="1" s="1"/>
  <c r="I234" i="1"/>
  <c r="K234" i="1" s="1"/>
  <c r="M234" i="1" s="1"/>
  <c r="H234" i="1"/>
  <c r="F234" i="1"/>
  <c r="J233" i="1"/>
  <c r="L233" i="1" s="1"/>
  <c r="I233" i="1"/>
  <c r="K233" i="1" s="1"/>
  <c r="H233" i="1"/>
  <c r="F233" i="1"/>
  <c r="J232" i="1"/>
  <c r="L232" i="1" s="1"/>
  <c r="I232" i="1"/>
  <c r="K232" i="1" s="1"/>
  <c r="H232" i="1"/>
  <c r="F232" i="1"/>
  <c r="J231" i="1"/>
  <c r="L231" i="1" s="1"/>
  <c r="I231" i="1"/>
  <c r="K231" i="1" s="1"/>
  <c r="H231" i="1"/>
  <c r="F231" i="1"/>
  <c r="L230" i="1"/>
  <c r="I230" i="1"/>
  <c r="K230" i="1" s="1"/>
  <c r="M230" i="1" s="1"/>
  <c r="H230" i="1"/>
  <c r="F230" i="1"/>
  <c r="L229" i="1"/>
  <c r="I229" i="1"/>
  <c r="K229" i="1" s="1"/>
  <c r="H229" i="1"/>
  <c r="F229" i="1"/>
  <c r="J228" i="1"/>
  <c r="L228" i="1" s="1"/>
  <c r="I228" i="1"/>
  <c r="K228" i="1" s="1"/>
  <c r="H228" i="1"/>
  <c r="F228" i="1"/>
  <c r="J227" i="1"/>
  <c r="L227" i="1" s="1"/>
  <c r="I227" i="1"/>
  <c r="K227" i="1" s="1"/>
  <c r="H227" i="1"/>
  <c r="F227" i="1"/>
  <c r="J226" i="1"/>
  <c r="L226" i="1" s="1"/>
  <c r="I226" i="1"/>
  <c r="K226" i="1" s="1"/>
  <c r="H226" i="1"/>
  <c r="F226" i="1"/>
  <c r="J225" i="1"/>
  <c r="L225" i="1" s="1"/>
  <c r="I225" i="1"/>
  <c r="K225" i="1" s="1"/>
  <c r="H225" i="1"/>
  <c r="F225" i="1"/>
  <c r="J224" i="1"/>
  <c r="L224" i="1" s="1"/>
  <c r="I224" i="1"/>
  <c r="K224" i="1" s="1"/>
  <c r="H224" i="1"/>
  <c r="F224" i="1"/>
  <c r="J223" i="1"/>
  <c r="L223" i="1" s="1"/>
  <c r="I223" i="1"/>
  <c r="K223" i="1" s="1"/>
  <c r="H223" i="1"/>
  <c r="F223" i="1"/>
  <c r="F222" i="1"/>
  <c r="J221" i="1"/>
  <c r="L221" i="1" s="1"/>
  <c r="I221" i="1"/>
  <c r="K221" i="1" s="1"/>
  <c r="H221" i="1"/>
  <c r="F221" i="1"/>
  <c r="J220" i="1"/>
  <c r="L220" i="1" s="1"/>
  <c r="I220" i="1"/>
  <c r="K220" i="1" s="1"/>
  <c r="H220" i="1"/>
  <c r="F220" i="1"/>
  <c r="J219" i="1"/>
  <c r="L219" i="1" s="1"/>
  <c r="I219" i="1"/>
  <c r="K219" i="1" s="1"/>
  <c r="H219" i="1"/>
  <c r="F219" i="1"/>
  <c r="J218" i="1"/>
  <c r="L218" i="1" s="1"/>
  <c r="I218" i="1"/>
  <c r="K218" i="1" s="1"/>
  <c r="H218" i="1"/>
  <c r="F218" i="1"/>
  <c r="J217" i="1"/>
  <c r="L217" i="1" s="1"/>
  <c r="I217" i="1"/>
  <c r="K217" i="1" s="1"/>
  <c r="H217" i="1"/>
  <c r="F217" i="1"/>
  <c r="J216" i="1"/>
  <c r="L216" i="1" s="1"/>
  <c r="I216" i="1"/>
  <c r="K216" i="1" s="1"/>
  <c r="H216" i="1"/>
  <c r="F216" i="1"/>
  <c r="J215" i="1"/>
  <c r="L215" i="1" s="1"/>
  <c r="I215" i="1"/>
  <c r="K215" i="1" s="1"/>
  <c r="H215" i="1"/>
  <c r="F215" i="1"/>
  <c r="F214" i="1"/>
  <c r="L213" i="1"/>
  <c r="K213" i="1"/>
  <c r="H213" i="1"/>
  <c r="F213" i="1"/>
  <c r="J212" i="1"/>
  <c r="L212" i="1" s="1"/>
  <c r="I212" i="1"/>
  <c r="K212" i="1" s="1"/>
  <c r="H212" i="1"/>
  <c r="F212" i="1"/>
  <c r="J211" i="1"/>
  <c r="L211" i="1" s="1"/>
  <c r="I211" i="1"/>
  <c r="K211" i="1" s="1"/>
  <c r="H211" i="1"/>
  <c r="F211" i="1"/>
  <c r="L210" i="1"/>
  <c r="K210" i="1"/>
  <c r="H210" i="1"/>
  <c r="F210" i="1"/>
  <c r="L209" i="1"/>
  <c r="K209" i="1"/>
  <c r="H209" i="1"/>
  <c r="F209" i="1"/>
  <c r="L208" i="1"/>
  <c r="K208" i="1"/>
  <c r="H208" i="1"/>
  <c r="F208" i="1"/>
  <c r="L207" i="1"/>
  <c r="K207" i="1"/>
  <c r="H207" i="1"/>
  <c r="F207" i="1"/>
  <c r="L206" i="1"/>
  <c r="K206" i="1"/>
  <c r="H206" i="1"/>
  <c r="F206" i="1"/>
  <c r="J205" i="1"/>
  <c r="L205" i="1" s="1"/>
  <c r="I205" i="1"/>
  <c r="K205" i="1" s="1"/>
  <c r="H205" i="1"/>
  <c r="F205" i="1"/>
  <c r="L204" i="1"/>
  <c r="K204" i="1"/>
  <c r="H204" i="1"/>
  <c r="F204" i="1"/>
  <c r="J203" i="1"/>
  <c r="L203" i="1" s="1"/>
  <c r="I203" i="1"/>
  <c r="K203" i="1" s="1"/>
  <c r="H203" i="1"/>
  <c r="F203" i="1"/>
  <c r="F202" i="1"/>
  <c r="J201" i="1"/>
  <c r="L201" i="1" s="1"/>
  <c r="I201" i="1"/>
  <c r="K201" i="1" s="1"/>
  <c r="H201" i="1"/>
  <c r="F201" i="1"/>
  <c r="J200" i="1"/>
  <c r="L200" i="1" s="1"/>
  <c r="I200" i="1"/>
  <c r="K200" i="1" s="1"/>
  <c r="H200" i="1"/>
  <c r="F200" i="1"/>
  <c r="J199" i="1"/>
  <c r="L199" i="1" s="1"/>
  <c r="I199" i="1"/>
  <c r="K199" i="1" s="1"/>
  <c r="H199" i="1"/>
  <c r="F199" i="1"/>
  <c r="L198" i="1"/>
  <c r="J198" i="1"/>
  <c r="I198" i="1"/>
  <c r="K198" i="1" s="1"/>
  <c r="H198" i="1"/>
  <c r="F198" i="1"/>
  <c r="J197" i="1"/>
  <c r="L197" i="1" s="1"/>
  <c r="I197" i="1"/>
  <c r="K197" i="1" s="1"/>
  <c r="H197" i="1"/>
  <c r="F197" i="1"/>
  <c r="J196" i="1"/>
  <c r="L196" i="1" s="1"/>
  <c r="I196" i="1"/>
  <c r="K196" i="1" s="1"/>
  <c r="H196" i="1"/>
  <c r="F196" i="1"/>
  <c r="F195" i="1"/>
  <c r="J194" i="1"/>
  <c r="L194" i="1" s="1"/>
  <c r="I194" i="1"/>
  <c r="K194" i="1" s="1"/>
  <c r="H194" i="1"/>
  <c r="F194" i="1"/>
  <c r="J193" i="1"/>
  <c r="L193" i="1" s="1"/>
  <c r="I193" i="1"/>
  <c r="K193" i="1" s="1"/>
  <c r="M193" i="1" s="1"/>
  <c r="H193" i="1"/>
  <c r="F193" i="1"/>
  <c r="J192" i="1"/>
  <c r="L192" i="1" s="1"/>
  <c r="I192" i="1"/>
  <c r="K192" i="1" s="1"/>
  <c r="H192" i="1"/>
  <c r="F192" i="1"/>
  <c r="J191" i="1"/>
  <c r="L191" i="1" s="1"/>
  <c r="I191" i="1"/>
  <c r="K191" i="1" s="1"/>
  <c r="H191" i="1"/>
  <c r="F191" i="1"/>
  <c r="J190" i="1"/>
  <c r="L190" i="1" s="1"/>
  <c r="I190" i="1"/>
  <c r="K190" i="1" s="1"/>
  <c r="H190" i="1"/>
  <c r="F190" i="1"/>
  <c r="J189" i="1"/>
  <c r="L189" i="1" s="1"/>
  <c r="I189" i="1"/>
  <c r="K189" i="1" s="1"/>
  <c r="H189" i="1"/>
  <c r="F189" i="1"/>
  <c r="F188" i="1"/>
  <c r="J187" i="1"/>
  <c r="L187" i="1" s="1"/>
  <c r="I187" i="1"/>
  <c r="K187" i="1" s="1"/>
  <c r="M187" i="1" s="1"/>
  <c r="H187" i="1"/>
  <c r="F187" i="1"/>
  <c r="J186" i="1"/>
  <c r="L186" i="1" s="1"/>
  <c r="I186" i="1"/>
  <c r="K186" i="1" s="1"/>
  <c r="H186" i="1"/>
  <c r="F186" i="1"/>
  <c r="J185" i="1"/>
  <c r="L185" i="1" s="1"/>
  <c r="I185" i="1"/>
  <c r="K185" i="1" s="1"/>
  <c r="H185" i="1"/>
  <c r="F185" i="1"/>
  <c r="J184" i="1"/>
  <c r="L184" i="1" s="1"/>
  <c r="I184" i="1"/>
  <c r="K184" i="1" s="1"/>
  <c r="H184" i="1"/>
  <c r="F184" i="1"/>
  <c r="J183" i="1"/>
  <c r="L183" i="1" s="1"/>
  <c r="I183" i="1"/>
  <c r="K183" i="1" s="1"/>
  <c r="H183" i="1"/>
  <c r="F183" i="1"/>
  <c r="J182" i="1"/>
  <c r="L182" i="1" s="1"/>
  <c r="I182" i="1"/>
  <c r="K182" i="1" s="1"/>
  <c r="H182" i="1"/>
  <c r="F182" i="1"/>
  <c r="J181" i="1"/>
  <c r="L181" i="1" s="1"/>
  <c r="I181" i="1"/>
  <c r="K181" i="1" s="1"/>
  <c r="H181" i="1"/>
  <c r="F181" i="1"/>
  <c r="J180" i="1"/>
  <c r="L180" i="1" s="1"/>
  <c r="I180" i="1"/>
  <c r="K180" i="1" s="1"/>
  <c r="H180" i="1"/>
  <c r="F180" i="1"/>
  <c r="F179" i="1"/>
  <c r="J178" i="1"/>
  <c r="L178" i="1" s="1"/>
  <c r="I178" i="1"/>
  <c r="K178" i="1" s="1"/>
  <c r="H178" i="1"/>
  <c r="F178" i="1"/>
  <c r="J177" i="1"/>
  <c r="L177" i="1" s="1"/>
  <c r="I177" i="1"/>
  <c r="K177" i="1" s="1"/>
  <c r="H177" i="1"/>
  <c r="F177" i="1"/>
  <c r="J176" i="1"/>
  <c r="L176" i="1" s="1"/>
  <c r="I176" i="1"/>
  <c r="K176" i="1" s="1"/>
  <c r="H176" i="1"/>
  <c r="F176" i="1"/>
  <c r="J175" i="1"/>
  <c r="L175" i="1" s="1"/>
  <c r="I175" i="1"/>
  <c r="K175" i="1" s="1"/>
  <c r="H175" i="1"/>
  <c r="F175" i="1"/>
  <c r="K174" i="1"/>
  <c r="J174" i="1"/>
  <c r="L174" i="1" s="1"/>
  <c r="I174" i="1"/>
  <c r="H174" i="1"/>
  <c r="F174" i="1"/>
  <c r="J173" i="1"/>
  <c r="L173" i="1" s="1"/>
  <c r="I173" i="1"/>
  <c r="K173" i="1" s="1"/>
  <c r="H173" i="1"/>
  <c r="F173" i="1"/>
  <c r="J172" i="1"/>
  <c r="L172" i="1" s="1"/>
  <c r="I172" i="1"/>
  <c r="K172" i="1" s="1"/>
  <c r="H172" i="1"/>
  <c r="F172" i="1"/>
  <c r="J171" i="1"/>
  <c r="L171" i="1" s="1"/>
  <c r="I171" i="1"/>
  <c r="K171" i="1" s="1"/>
  <c r="H171" i="1"/>
  <c r="F171" i="1"/>
  <c r="F170" i="1"/>
  <c r="L169" i="1"/>
  <c r="K169" i="1"/>
  <c r="H169" i="1"/>
  <c r="F169" i="1"/>
  <c r="J168" i="1"/>
  <c r="L168" i="1" s="1"/>
  <c r="I168" i="1"/>
  <c r="K168" i="1" s="1"/>
  <c r="H168" i="1"/>
  <c r="F168" i="1"/>
  <c r="J167" i="1"/>
  <c r="L167" i="1" s="1"/>
  <c r="I167" i="1"/>
  <c r="K167" i="1" s="1"/>
  <c r="H167" i="1"/>
  <c r="F167" i="1"/>
  <c r="J166" i="1"/>
  <c r="L166" i="1" s="1"/>
  <c r="I166" i="1"/>
  <c r="K166" i="1" s="1"/>
  <c r="H166" i="1"/>
  <c r="F166" i="1"/>
  <c r="J165" i="1"/>
  <c r="L165" i="1" s="1"/>
  <c r="I165" i="1"/>
  <c r="K165" i="1" s="1"/>
  <c r="H165" i="1"/>
  <c r="F165" i="1"/>
  <c r="J164" i="1"/>
  <c r="L164" i="1" s="1"/>
  <c r="I164" i="1"/>
  <c r="K164" i="1" s="1"/>
  <c r="H164" i="1"/>
  <c r="F164" i="1"/>
  <c r="J163" i="1"/>
  <c r="L163" i="1" s="1"/>
  <c r="I163" i="1"/>
  <c r="K163" i="1" s="1"/>
  <c r="H163" i="1"/>
  <c r="F163" i="1"/>
  <c r="J162" i="1"/>
  <c r="L162" i="1" s="1"/>
  <c r="I162" i="1"/>
  <c r="K162" i="1" s="1"/>
  <c r="H162" i="1"/>
  <c r="F162" i="1"/>
  <c r="J161" i="1"/>
  <c r="L161" i="1" s="1"/>
  <c r="I161" i="1"/>
  <c r="K161" i="1" s="1"/>
  <c r="H161" i="1"/>
  <c r="F161" i="1"/>
  <c r="J160" i="1"/>
  <c r="L160" i="1" s="1"/>
  <c r="I160" i="1"/>
  <c r="K160" i="1" s="1"/>
  <c r="H160" i="1"/>
  <c r="F160" i="1"/>
  <c r="J159" i="1"/>
  <c r="L159" i="1" s="1"/>
  <c r="I159" i="1"/>
  <c r="K159" i="1" s="1"/>
  <c r="H159" i="1"/>
  <c r="F159" i="1"/>
  <c r="J158" i="1"/>
  <c r="L158" i="1" s="1"/>
  <c r="I158" i="1"/>
  <c r="K158" i="1" s="1"/>
  <c r="H158" i="1"/>
  <c r="F158" i="1"/>
  <c r="J157" i="1"/>
  <c r="L157" i="1" s="1"/>
  <c r="I157" i="1"/>
  <c r="K157" i="1" s="1"/>
  <c r="H157" i="1"/>
  <c r="F157" i="1"/>
  <c r="J156" i="1"/>
  <c r="L156" i="1" s="1"/>
  <c r="I156" i="1"/>
  <c r="K156" i="1" s="1"/>
  <c r="H156" i="1"/>
  <c r="F156" i="1"/>
  <c r="I155" i="1"/>
  <c r="K155" i="1" s="1"/>
  <c r="H155" i="1"/>
  <c r="F155" i="1"/>
  <c r="F154" i="1"/>
  <c r="J153" i="1"/>
  <c r="L153" i="1" s="1"/>
  <c r="I153" i="1"/>
  <c r="K153" i="1" s="1"/>
  <c r="H153" i="1"/>
  <c r="F153" i="1"/>
  <c r="J152" i="1"/>
  <c r="L152" i="1" s="1"/>
  <c r="I152" i="1"/>
  <c r="K152" i="1" s="1"/>
  <c r="H152" i="1"/>
  <c r="F152" i="1"/>
  <c r="J151" i="1"/>
  <c r="L151" i="1" s="1"/>
  <c r="I151" i="1"/>
  <c r="K151" i="1" s="1"/>
  <c r="H151" i="1"/>
  <c r="F151" i="1"/>
  <c r="J150" i="1"/>
  <c r="L150" i="1" s="1"/>
  <c r="I150" i="1"/>
  <c r="K150" i="1" s="1"/>
  <c r="H150" i="1"/>
  <c r="F150" i="1"/>
  <c r="J149" i="1"/>
  <c r="L149" i="1" s="1"/>
  <c r="I149" i="1"/>
  <c r="K149" i="1" s="1"/>
  <c r="H149" i="1"/>
  <c r="F149" i="1"/>
  <c r="J148" i="1"/>
  <c r="L148" i="1" s="1"/>
  <c r="I148" i="1"/>
  <c r="K148" i="1" s="1"/>
  <c r="H148" i="1"/>
  <c r="F148" i="1"/>
  <c r="J147" i="1"/>
  <c r="L147" i="1" s="1"/>
  <c r="I147" i="1"/>
  <c r="K147" i="1" s="1"/>
  <c r="H147" i="1"/>
  <c r="F147" i="1"/>
  <c r="J146" i="1"/>
  <c r="L146" i="1" s="1"/>
  <c r="I146" i="1"/>
  <c r="K146" i="1" s="1"/>
  <c r="H146" i="1"/>
  <c r="F146" i="1"/>
  <c r="J145" i="1"/>
  <c r="L145" i="1" s="1"/>
  <c r="I145" i="1"/>
  <c r="K145" i="1" s="1"/>
  <c r="H145" i="1"/>
  <c r="F145" i="1"/>
  <c r="F144" i="1"/>
  <c r="J143" i="1"/>
  <c r="L143" i="1" s="1"/>
  <c r="I143" i="1"/>
  <c r="K143" i="1" s="1"/>
  <c r="H143" i="1"/>
  <c r="F143" i="1"/>
  <c r="J142" i="1"/>
  <c r="L142" i="1" s="1"/>
  <c r="I142" i="1"/>
  <c r="K142" i="1" s="1"/>
  <c r="H142" i="1"/>
  <c r="F142" i="1"/>
  <c r="J141" i="1"/>
  <c r="L141" i="1" s="1"/>
  <c r="I141" i="1"/>
  <c r="K141" i="1" s="1"/>
  <c r="H141" i="1"/>
  <c r="F141" i="1"/>
  <c r="J140" i="1"/>
  <c r="L140" i="1" s="1"/>
  <c r="I140" i="1"/>
  <c r="K140" i="1" s="1"/>
  <c r="H140" i="1"/>
  <c r="F140" i="1"/>
  <c r="J139" i="1"/>
  <c r="L139" i="1" s="1"/>
  <c r="I139" i="1"/>
  <c r="K139" i="1" s="1"/>
  <c r="H139" i="1"/>
  <c r="F139" i="1"/>
  <c r="J138" i="1"/>
  <c r="L138" i="1" s="1"/>
  <c r="I138" i="1"/>
  <c r="K138" i="1" s="1"/>
  <c r="H138" i="1"/>
  <c r="F138" i="1"/>
  <c r="J137" i="1"/>
  <c r="L137" i="1" s="1"/>
  <c r="I137" i="1"/>
  <c r="K137" i="1" s="1"/>
  <c r="H137" i="1"/>
  <c r="F137" i="1"/>
  <c r="F136" i="1"/>
  <c r="J135" i="1"/>
  <c r="L135" i="1" s="1"/>
  <c r="I135" i="1"/>
  <c r="K135" i="1" s="1"/>
  <c r="H135" i="1"/>
  <c r="F135" i="1"/>
  <c r="J134" i="1"/>
  <c r="L134" i="1" s="1"/>
  <c r="I134" i="1"/>
  <c r="K134" i="1" s="1"/>
  <c r="H134" i="1"/>
  <c r="F134" i="1"/>
  <c r="J133" i="1"/>
  <c r="L133" i="1" s="1"/>
  <c r="I133" i="1"/>
  <c r="K133" i="1" s="1"/>
  <c r="H133" i="1"/>
  <c r="F133" i="1"/>
  <c r="J132" i="1"/>
  <c r="L132" i="1" s="1"/>
  <c r="I132" i="1"/>
  <c r="K132" i="1" s="1"/>
  <c r="H132" i="1"/>
  <c r="F132" i="1"/>
  <c r="J131" i="1"/>
  <c r="L131" i="1" s="1"/>
  <c r="I131" i="1"/>
  <c r="K131" i="1" s="1"/>
  <c r="H131" i="1"/>
  <c r="F131" i="1"/>
  <c r="J130" i="1"/>
  <c r="L130" i="1" s="1"/>
  <c r="I130" i="1"/>
  <c r="K130" i="1" s="1"/>
  <c r="H130" i="1"/>
  <c r="F130" i="1"/>
  <c r="L129" i="1"/>
  <c r="K129" i="1"/>
  <c r="H129" i="1"/>
  <c r="F129" i="1"/>
  <c r="L128" i="1"/>
  <c r="K128" i="1"/>
  <c r="H128" i="1"/>
  <c r="F128" i="1"/>
  <c r="J127" i="1"/>
  <c r="L127" i="1" s="1"/>
  <c r="I127" i="1"/>
  <c r="K127" i="1" s="1"/>
  <c r="H127" i="1"/>
  <c r="F127" i="1"/>
  <c r="J126" i="1"/>
  <c r="L126" i="1" s="1"/>
  <c r="I126" i="1"/>
  <c r="K126" i="1" s="1"/>
  <c r="H126" i="1"/>
  <c r="F126" i="1"/>
  <c r="J125" i="1"/>
  <c r="L125" i="1" s="1"/>
  <c r="I125" i="1"/>
  <c r="K125" i="1" s="1"/>
  <c r="H125" i="1"/>
  <c r="F125" i="1"/>
  <c r="J124" i="1"/>
  <c r="L124" i="1" s="1"/>
  <c r="I124" i="1"/>
  <c r="K124" i="1" s="1"/>
  <c r="H124" i="1"/>
  <c r="F124" i="1"/>
  <c r="J123" i="1"/>
  <c r="L123" i="1" s="1"/>
  <c r="I123" i="1"/>
  <c r="K123" i="1" s="1"/>
  <c r="H123" i="1"/>
  <c r="F123" i="1"/>
  <c r="K122" i="1"/>
  <c r="J122" i="1"/>
  <c r="L122" i="1" s="1"/>
  <c r="I122" i="1"/>
  <c r="H122" i="1"/>
  <c r="F122" i="1"/>
  <c r="J121" i="1"/>
  <c r="L121" i="1" s="1"/>
  <c r="I121" i="1"/>
  <c r="K121" i="1" s="1"/>
  <c r="H121" i="1"/>
  <c r="F121" i="1"/>
  <c r="J120" i="1"/>
  <c r="L120" i="1" s="1"/>
  <c r="I120" i="1"/>
  <c r="K120" i="1" s="1"/>
  <c r="H120" i="1"/>
  <c r="F120" i="1"/>
  <c r="J119" i="1"/>
  <c r="L119" i="1" s="1"/>
  <c r="I119" i="1"/>
  <c r="K119" i="1" s="1"/>
  <c r="M119" i="1" s="1"/>
  <c r="H119" i="1"/>
  <c r="F119" i="1"/>
  <c r="F118" i="1"/>
  <c r="L117" i="1"/>
  <c r="I117" i="1"/>
  <c r="K117" i="1" s="1"/>
  <c r="H117" i="1"/>
  <c r="F117" i="1"/>
  <c r="L116" i="1"/>
  <c r="I116" i="1"/>
  <c r="K116" i="1" s="1"/>
  <c r="H116" i="1"/>
  <c r="F116" i="1"/>
  <c r="L115" i="1"/>
  <c r="I115" i="1"/>
  <c r="K115" i="1" s="1"/>
  <c r="H115" i="1"/>
  <c r="F115" i="1"/>
  <c r="L114" i="1"/>
  <c r="I114" i="1"/>
  <c r="K114" i="1" s="1"/>
  <c r="H114" i="1"/>
  <c r="F114" i="1"/>
  <c r="L113" i="1"/>
  <c r="I113" i="1"/>
  <c r="K113" i="1" s="1"/>
  <c r="H113" i="1"/>
  <c r="F113" i="1"/>
  <c r="L112" i="1"/>
  <c r="I112" i="1"/>
  <c r="K112" i="1" s="1"/>
  <c r="H112" i="1"/>
  <c r="F112" i="1"/>
  <c r="L111" i="1"/>
  <c r="I111" i="1"/>
  <c r="K111" i="1" s="1"/>
  <c r="H111" i="1"/>
  <c r="F111" i="1"/>
  <c r="L110" i="1"/>
  <c r="I110" i="1"/>
  <c r="K110" i="1" s="1"/>
  <c r="H110" i="1"/>
  <c r="F110" i="1"/>
  <c r="L109" i="1"/>
  <c r="I109" i="1"/>
  <c r="K109" i="1" s="1"/>
  <c r="H109" i="1"/>
  <c r="F109" i="1"/>
  <c r="L108" i="1"/>
  <c r="I108" i="1"/>
  <c r="K108" i="1" s="1"/>
  <c r="M108" i="1" s="1"/>
  <c r="H108" i="1"/>
  <c r="F108" i="1"/>
  <c r="F107" i="1"/>
  <c r="F106" i="1"/>
  <c r="L105" i="1"/>
  <c r="I105" i="1"/>
  <c r="K105" i="1" s="1"/>
  <c r="H105" i="1"/>
  <c r="F105" i="1"/>
  <c r="L104" i="1"/>
  <c r="I104" i="1"/>
  <c r="K104" i="1" s="1"/>
  <c r="H104" i="1"/>
  <c r="F104" i="1"/>
  <c r="L103" i="1"/>
  <c r="I103" i="1"/>
  <c r="K103" i="1" s="1"/>
  <c r="H103" i="1"/>
  <c r="F103" i="1"/>
  <c r="L102" i="1"/>
  <c r="I102" i="1"/>
  <c r="K102" i="1" s="1"/>
  <c r="H102" i="1"/>
  <c r="F102" i="1"/>
  <c r="L101" i="1"/>
  <c r="I101" i="1"/>
  <c r="K101" i="1" s="1"/>
  <c r="H101" i="1"/>
  <c r="F101" i="1"/>
  <c r="L100" i="1"/>
  <c r="I100" i="1"/>
  <c r="K100" i="1" s="1"/>
  <c r="H100" i="1"/>
  <c r="F100" i="1"/>
  <c r="L99" i="1"/>
  <c r="I99" i="1"/>
  <c r="K99" i="1" s="1"/>
  <c r="H99" i="1"/>
  <c r="F99" i="1"/>
  <c r="F98" i="1"/>
  <c r="J97" i="1"/>
  <c r="L97" i="1" s="1"/>
  <c r="H97" i="1"/>
  <c r="F97" i="1"/>
  <c r="J96" i="1"/>
  <c r="L96" i="1" s="1"/>
  <c r="H96" i="1"/>
  <c r="F96" i="1"/>
  <c r="J95" i="1"/>
  <c r="L95" i="1" s="1"/>
  <c r="H95" i="1"/>
  <c r="F95" i="1"/>
  <c r="J94" i="1"/>
  <c r="L94" i="1" s="1"/>
  <c r="H94" i="1"/>
  <c r="F94" i="1"/>
  <c r="J93" i="1"/>
  <c r="L93" i="1" s="1"/>
  <c r="H93" i="1"/>
  <c r="F93" i="1"/>
  <c r="J92" i="1"/>
  <c r="L92" i="1" s="1"/>
  <c r="H92" i="1"/>
  <c r="F92" i="1"/>
  <c r="F91" i="1"/>
  <c r="H90" i="1"/>
  <c r="F90" i="1"/>
  <c r="H89" i="1"/>
  <c r="F89" i="1"/>
  <c r="H88" i="1"/>
  <c r="F88" i="1"/>
  <c r="H87" i="1"/>
  <c r="F87" i="1"/>
  <c r="H86" i="1"/>
  <c r="F86" i="1"/>
  <c r="H85" i="1"/>
  <c r="F85" i="1"/>
  <c r="H84" i="1"/>
  <c r="F84" i="1"/>
  <c r="H83" i="1"/>
  <c r="F83" i="1"/>
  <c r="H82" i="1"/>
  <c r="F82" i="1"/>
  <c r="H81" i="1"/>
  <c r="F81" i="1"/>
  <c r="H80" i="1"/>
  <c r="F80" i="1"/>
  <c r="H79" i="1"/>
  <c r="F79" i="1"/>
  <c r="H78" i="1"/>
  <c r="F78" i="1"/>
  <c r="J77" i="1"/>
  <c r="L77" i="1" s="1"/>
  <c r="H77" i="1"/>
  <c r="F77" i="1"/>
  <c r="H76" i="1"/>
  <c r="F76" i="1"/>
  <c r="H75" i="1"/>
  <c r="F75" i="1"/>
  <c r="J74" i="1"/>
  <c r="L74" i="1" s="1"/>
  <c r="H74" i="1"/>
  <c r="F74" i="1"/>
  <c r="J84" i="1"/>
  <c r="L84" i="1" s="1"/>
  <c r="H73" i="1"/>
  <c r="F73" i="1"/>
  <c r="F72" i="1"/>
  <c r="F71" i="1"/>
  <c r="K70" i="1"/>
  <c r="J70" i="1"/>
  <c r="L70" i="1" s="1"/>
  <c r="H70" i="1"/>
  <c r="F70" i="1"/>
  <c r="K69" i="1"/>
  <c r="J69" i="1"/>
  <c r="L69" i="1" s="1"/>
  <c r="H69" i="1"/>
  <c r="F69" i="1"/>
  <c r="K68" i="1"/>
  <c r="J68" i="1"/>
  <c r="L68" i="1" s="1"/>
  <c r="H68" i="1"/>
  <c r="F68" i="1"/>
  <c r="K67" i="1"/>
  <c r="J67" i="1"/>
  <c r="L67" i="1" s="1"/>
  <c r="H67" i="1"/>
  <c r="F67" i="1"/>
  <c r="F66" i="1"/>
  <c r="H65" i="1"/>
  <c r="F65" i="1"/>
  <c r="I64" i="1"/>
  <c r="K64" i="1" s="1"/>
  <c r="H64" i="1"/>
  <c r="F64" i="1"/>
  <c r="I63" i="1"/>
  <c r="K63" i="1" s="1"/>
  <c r="H63" i="1"/>
  <c r="F63" i="1"/>
  <c r="I65" i="1"/>
  <c r="K65" i="1" s="1"/>
  <c r="H62" i="1"/>
  <c r="F62" i="1"/>
  <c r="F61" i="1"/>
  <c r="L60" i="1"/>
  <c r="I60" i="1"/>
  <c r="K60" i="1" s="1"/>
  <c r="M60" i="1" s="1"/>
  <c r="H60" i="1"/>
  <c r="F60" i="1"/>
  <c r="L59" i="1"/>
  <c r="I59" i="1"/>
  <c r="K59" i="1" s="1"/>
  <c r="H59" i="1"/>
  <c r="F59" i="1"/>
  <c r="L58" i="1"/>
  <c r="I58" i="1"/>
  <c r="K58" i="1" s="1"/>
  <c r="M58" i="1" s="1"/>
  <c r="H58" i="1"/>
  <c r="F58" i="1"/>
  <c r="L57" i="1"/>
  <c r="I57" i="1"/>
  <c r="K57" i="1" s="1"/>
  <c r="H57" i="1"/>
  <c r="F57" i="1"/>
  <c r="L56" i="1"/>
  <c r="I56" i="1"/>
  <c r="K56" i="1" s="1"/>
  <c r="M56" i="1" s="1"/>
  <c r="H56" i="1"/>
  <c r="F56" i="1"/>
  <c r="L55" i="1"/>
  <c r="I55" i="1"/>
  <c r="K55" i="1" s="1"/>
  <c r="H55" i="1"/>
  <c r="F55" i="1"/>
  <c r="F54" i="1"/>
  <c r="L53" i="1"/>
  <c r="I53" i="1"/>
  <c r="K53" i="1" s="1"/>
  <c r="H53" i="1"/>
  <c r="F53" i="1"/>
  <c r="L52" i="1"/>
  <c r="I52" i="1"/>
  <c r="K52" i="1" s="1"/>
  <c r="H52" i="1"/>
  <c r="F52" i="1"/>
  <c r="L51" i="1"/>
  <c r="I51" i="1"/>
  <c r="K51" i="1" s="1"/>
  <c r="H51" i="1"/>
  <c r="F51" i="1"/>
  <c r="F50" i="1"/>
  <c r="L49" i="1"/>
  <c r="I49" i="1"/>
  <c r="K49" i="1" s="1"/>
  <c r="H49" i="1"/>
  <c r="F49" i="1"/>
  <c r="L48" i="1"/>
  <c r="I48" i="1"/>
  <c r="K48" i="1" s="1"/>
  <c r="M48" i="1" s="1"/>
  <c r="H48" i="1"/>
  <c r="F48" i="1"/>
  <c r="L47" i="1"/>
  <c r="I47" i="1"/>
  <c r="K47" i="1" s="1"/>
  <c r="M47" i="1" s="1"/>
  <c r="H47" i="1"/>
  <c r="F47" i="1"/>
  <c r="L46" i="1"/>
  <c r="I46" i="1"/>
  <c r="K46" i="1" s="1"/>
  <c r="M46" i="1" s="1"/>
  <c r="H46" i="1"/>
  <c r="F46" i="1"/>
  <c r="F45" i="1"/>
  <c r="L44" i="1"/>
  <c r="I44" i="1"/>
  <c r="K44" i="1" s="1"/>
  <c r="H44" i="1"/>
  <c r="F44" i="1"/>
  <c r="L43" i="1"/>
  <c r="I43" i="1"/>
  <c r="K43" i="1" s="1"/>
  <c r="H43" i="1"/>
  <c r="F43" i="1"/>
  <c r="L42" i="1"/>
  <c r="I42" i="1"/>
  <c r="K42" i="1" s="1"/>
  <c r="H42" i="1"/>
  <c r="F42" i="1"/>
  <c r="L41" i="1"/>
  <c r="I41" i="1"/>
  <c r="K41" i="1" s="1"/>
  <c r="H41" i="1"/>
  <c r="F41" i="1"/>
  <c r="L40" i="1"/>
  <c r="I40" i="1"/>
  <c r="K40" i="1" s="1"/>
  <c r="H40" i="1"/>
  <c r="F40" i="1"/>
  <c r="F39" i="1"/>
  <c r="L38" i="1"/>
  <c r="I38" i="1"/>
  <c r="K38" i="1" s="1"/>
  <c r="H38" i="1"/>
  <c r="F38" i="1"/>
  <c r="L37" i="1"/>
  <c r="I37" i="1"/>
  <c r="K37" i="1" s="1"/>
  <c r="H37" i="1"/>
  <c r="F37" i="1"/>
  <c r="L36" i="1"/>
  <c r="I36" i="1"/>
  <c r="K36" i="1" s="1"/>
  <c r="H36" i="1"/>
  <c r="F36" i="1"/>
  <c r="L35" i="1"/>
  <c r="I35" i="1"/>
  <c r="K35" i="1" s="1"/>
  <c r="H35" i="1"/>
  <c r="F35" i="1"/>
  <c r="L34" i="1"/>
  <c r="I34" i="1"/>
  <c r="K34" i="1" s="1"/>
  <c r="H34" i="1"/>
  <c r="F34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F26" i="1"/>
  <c r="K25" i="1"/>
  <c r="J25" i="1"/>
  <c r="L25" i="1" s="1"/>
  <c r="H25" i="1"/>
  <c r="F25" i="1"/>
  <c r="K24" i="1"/>
  <c r="J24" i="1"/>
  <c r="L24" i="1" s="1"/>
  <c r="H24" i="1"/>
  <c r="F24" i="1"/>
  <c r="F23" i="1"/>
  <c r="K22" i="1"/>
  <c r="J22" i="1"/>
  <c r="L22" i="1" s="1"/>
  <c r="H22" i="1"/>
  <c r="F22" i="1"/>
  <c r="K21" i="1"/>
  <c r="J21" i="1"/>
  <c r="L21" i="1" s="1"/>
  <c r="H21" i="1"/>
  <c r="F21" i="1"/>
  <c r="K20" i="1"/>
  <c r="J20" i="1"/>
  <c r="L20" i="1" s="1"/>
  <c r="H20" i="1"/>
  <c r="F20" i="1"/>
  <c r="F19" i="1"/>
  <c r="H18" i="1"/>
  <c r="F18" i="1"/>
  <c r="H17" i="1"/>
  <c r="F17" i="1"/>
  <c r="H16" i="1"/>
  <c r="F16" i="1"/>
  <c r="I17" i="1"/>
  <c r="K17" i="1" s="1"/>
  <c r="F15" i="1"/>
  <c r="F14" i="1"/>
  <c r="F13" i="1"/>
  <c r="J12" i="1"/>
  <c r="L12" i="1" s="1"/>
  <c r="I12" i="1"/>
  <c r="K12" i="1" s="1"/>
  <c r="H12" i="1"/>
  <c r="F12" i="1"/>
  <c r="J11" i="1"/>
  <c r="L11" i="1" s="1"/>
  <c r="I11" i="1"/>
  <c r="K11" i="1" s="1"/>
  <c r="H11" i="1"/>
  <c r="F11" i="1"/>
  <c r="J10" i="1"/>
  <c r="L10" i="1" s="1"/>
  <c r="I10" i="1"/>
  <c r="K10" i="1" s="1"/>
  <c r="H10" i="1"/>
  <c r="F10" i="1"/>
  <c r="J9" i="1"/>
  <c r="L9" i="1" s="1"/>
  <c r="I9" i="1"/>
  <c r="K9" i="1" s="1"/>
  <c r="H9" i="1"/>
  <c r="F9" i="1"/>
  <c r="J8" i="1"/>
  <c r="L8" i="1" s="1"/>
  <c r="I8" i="1"/>
  <c r="K8" i="1" s="1"/>
  <c r="H8" i="1"/>
  <c r="F8" i="1"/>
  <c r="J7" i="1"/>
  <c r="L7" i="1" s="1"/>
  <c r="I7" i="1"/>
  <c r="K7" i="1" s="1"/>
  <c r="H7" i="1"/>
  <c r="F7" i="1"/>
  <c r="J6" i="1"/>
  <c r="L6" i="1" s="1"/>
  <c r="I6" i="1"/>
  <c r="K6" i="1" s="1"/>
  <c r="H6" i="1"/>
  <c r="F6" i="1"/>
  <c r="M554" i="1" l="1"/>
  <c r="M556" i="1"/>
  <c r="M558" i="1"/>
  <c r="M560" i="1"/>
  <c r="M592" i="1"/>
  <c r="M596" i="1"/>
  <c r="M765" i="1"/>
  <c r="M837" i="1"/>
  <c r="M9" i="1"/>
  <c r="M168" i="1"/>
  <c r="M173" i="1"/>
  <c r="M207" i="1"/>
  <c r="M239" i="1"/>
  <c r="M241" i="1"/>
  <c r="M243" i="1"/>
  <c r="M323" i="1"/>
  <c r="M617" i="1"/>
  <c r="M636" i="1"/>
  <c r="M640" i="1"/>
  <c r="M679" i="1"/>
  <c r="M757" i="1"/>
  <c r="M759" i="1"/>
  <c r="M798" i="1"/>
  <c r="M164" i="1"/>
  <c r="M161" i="1"/>
  <c r="M163" i="1"/>
  <c r="M184" i="1"/>
  <c r="M272" i="1"/>
  <c r="M284" i="1"/>
  <c r="M286" i="1"/>
  <c r="M288" i="1"/>
  <c r="M290" i="1"/>
  <c r="M292" i="1"/>
  <c r="M294" i="1"/>
  <c r="M298" i="1"/>
  <c r="M304" i="1"/>
  <c r="M350" i="1"/>
  <c r="M407" i="1"/>
  <c r="M534" i="1"/>
  <c r="M555" i="1"/>
  <c r="M557" i="1"/>
  <c r="M559" i="1"/>
  <c r="M561" i="1"/>
  <c r="M591" i="1"/>
  <c r="Q29" i="1"/>
  <c r="M415" i="1"/>
  <c r="M479" i="1"/>
  <c r="M539" i="1"/>
  <c r="M568" i="1"/>
  <c r="M608" i="1"/>
  <c r="M379" i="1"/>
  <c r="M783" i="1"/>
  <c r="M785" i="1"/>
  <c r="M793" i="1"/>
  <c r="Q16" i="1"/>
  <c r="M172" i="1"/>
  <c r="M128" i="1"/>
  <c r="M200" i="1"/>
  <c r="M224" i="1"/>
  <c r="M423" i="1"/>
  <c r="M425" i="1"/>
  <c r="M464" i="1"/>
  <c r="M488" i="1"/>
  <c r="M490" i="1"/>
  <c r="M519" i="1"/>
  <c r="M523" i="1"/>
  <c r="M830" i="1"/>
  <c r="Q125" i="1"/>
  <c r="M55" i="1"/>
  <c r="M57" i="1"/>
  <c r="M59" i="1"/>
  <c r="M217" i="1"/>
  <c r="M235" i="1"/>
  <c r="M366" i="1"/>
  <c r="M368" i="1"/>
  <c r="M370" i="1"/>
  <c r="M402" i="1"/>
  <c r="M438" i="1"/>
  <c r="M440" i="1"/>
  <c r="M489" i="1"/>
  <c r="M491" i="1"/>
  <c r="M581" i="1"/>
  <c r="M661" i="1"/>
  <c r="M663" i="1"/>
  <c r="M665" i="1"/>
  <c r="M709" i="1"/>
  <c r="M722" i="1"/>
  <c r="M724" i="1"/>
  <c r="M834" i="1"/>
  <c r="Q124" i="1"/>
  <c r="M146" i="1"/>
  <c r="M238" i="1"/>
  <c r="M240" i="1"/>
  <c r="M242" i="1"/>
  <c r="M255" i="1"/>
  <c r="M354" i="1"/>
  <c r="M408" i="1"/>
  <c r="M410" i="1"/>
  <c r="M497" i="1"/>
  <c r="M524" i="1"/>
  <c r="M540" i="1"/>
  <c r="M542" i="1"/>
  <c r="M762" i="1"/>
  <c r="M35" i="1"/>
  <c r="M37" i="1"/>
  <c r="M152" i="1"/>
  <c r="M197" i="1"/>
  <c r="M247" i="1"/>
  <c r="M261" i="1"/>
  <c r="M269" i="1"/>
  <c r="M303" i="1"/>
  <c r="M472" i="1"/>
  <c r="M530" i="1"/>
  <c r="M574" i="1"/>
  <c r="M576" i="1"/>
  <c r="M609" i="1"/>
  <c r="M611" i="1"/>
  <c r="M613" i="1"/>
  <c r="M625" i="1"/>
  <c r="M629" i="1"/>
  <c r="M731" i="1"/>
  <c r="M751" i="1"/>
  <c r="M777" i="1"/>
  <c r="M403" i="1"/>
  <c r="M690" i="1"/>
  <c r="M708" i="1"/>
  <c r="M741" i="1"/>
  <c r="M743" i="1"/>
  <c r="M745" i="1"/>
  <c r="M49" i="1"/>
  <c r="M282" i="1"/>
  <c r="M638" i="1"/>
  <c r="M671" i="1"/>
  <c r="M808" i="1"/>
  <c r="M810" i="1"/>
  <c r="M541" i="1"/>
  <c r="M543" i="1"/>
  <c r="M545" i="1"/>
  <c r="M34" i="1"/>
  <c r="M36" i="1"/>
  <c r="M38" i="1"/>
  <c r="M153" i="1"/>
  <c r="M196" i="1"/>
  <c r="M262" i="1"/>
  <c r="M270" i="1"/>
  <c r="M278" i="1"/>
  <c r="M302" i="1"/>
  <c r="M329" i="1"/>
  <c r="M331" i="1"/>
  <c r="M333" i="1"/>
  <c r="M335" i="1"/>
  <c r="M473" i="1"/>
  <c r="M573" i="1"/>
  <c r="M575" i="1"/>
  <c r="M612" i="1"/>
  <c r="M614" i="1"/>
  <c r="M620" i="1"/>
  <c r="M622" i="1"/>
  <c r="M624" i="1"/>
  <c r="M630" i="1"/>
  <c r="M649" i="1"/>
  <c r="M653" i="1"/>
  <c r="M673" i="1"/>
  <c r="M677" i="1"/>
  <c r="M699" i="1"/>
  <c r="M831" i="1"/>
  <c r="M127" i="1"/>
  <c r="M215" i="1"/>
  <c r="M296" i="1"/>
  <c r="M6" i="1"/>
  <c r="M11" i="1"/>
  <c r="M40" i="1"/>
  <c r="M42" i="1"/>
  <c r="M53" i="1"/>
  <c r="M68" i="1"/>
  <c r="M102" i="1"/>
  <c r="M113" i="1"/>
  <c r="M115" i="1"/>
  <c r="M117" i="1"/>
  <c r="M177" i="1"/>
  <c r="M204" i="1"/>
  <c r="M325" i="1"/>
  <c r="M327" i="1"/>
  <c r="M413" i="1"/>
  <c r="M427" i="1"/>
  <c r="M434" i="1"/>
  <c r="M448" i="1"/>
  <c r="M450" i="1"/>
  <c r="M452" i="1"/>
  <c r="M467" i="1"/>
  <c r="M469" i="1"/>
  <c r="M476" i="1"/>
  <c r="M484" i="1"/>
  <c r="M501" i="1"/>
  <c r="M503" i="1"/>
  <c r="M505" i="1"/>
  <c r="M507" i="1"/>
  <c r="M588" i="1"/>
  <c r="M601" i="1"/>
  <c r="M603" i="1"/>
  <c r="M632" i="1"/>
  <c r="M657" i="1"/>
  <c r="M659" i="1"/>
  <c r="M675" i="1"/>
  <c r="M702" i="1"/>
  <c r="M718" i="1"/>
  <c r="M818" i="1"/>
  <c r="M820" i="1"/>
  <c r="M533" i="1"/>
  <c r="M704" i="1"/>
  <c r="M755" i="1"/>
  <c r="M769" i="1"/>
  <c r="M840" i="1"/>
  <c r="M281" i="1"/>
  <c r="M521" i="1"/>
  <c r="M10" i="1"/>
  <c r="M94" i="1"/>
  <c r="M110" i="1"/>
  <c r="M155" i="1"/>
  <c r="M219" i="1"/>
  <c r="M320" i="1"/>
  <c r="M372" i="1"/>
  <c r="M395" i="1"/>
  <c r="M397" i="1"/>
  <c r="M405" i="1"/>
  <c r="M426" i="1"/>
  <c r="M598" i="1"/>
  <c r="M654" i="1"/>
  <c r="M681" i="1"/>
  <c r="M712" i="1"/>
  <c r="M775" i="1"/>
  <c r="M799" i="1"/>
  <c r="M634" i="1"/>
  <c r="M7" i="1"/>
  <c r="M22" i="1"/>
  <c r="M41" i="1"/>
  <c r="M69" i="1"/>
  <c r="M101" i="1"/>
  <c r="M103" i="1"/>
  <c r="M105" i="1"/>
  <c r="M112" i="1"/>
  <c r="M114" i="1"/>
  <c r="M116" i="1"/>
  <c r="M147" i="1"/>
  <c r="M157" i="1"/>
  <c r="M191" i="1"/>
  <c r="M221" i="1"/>
  <c r="M227" i="1"/>
  <c r="M244" i="1"/>
  <c r="M341" i="1"/>
  <c r="M376" i="1"/>
  <c r="M378" i="1"/>
  <c r="M412" i="1"/>
  <c r="M414" i="1"/>
  <c r="M428" i="1"/>
  <c r="M433" i="1"/>
  <c r="M449" i="1"/>
  <c r="M453" i="1"/>
  <c r="M455" i="1"/>
  <c r="M468" i="1"/>
  <c r="M475" i="1"/>
  <c r="M477" i="1"/>
  <c r="M483" i="1"/>
  <c r="M502" i="1"/>
  <c r="M520" i="1"/>
  <c r="M600" i="1"/>
  <c r="M604" i="1"/>
  <c r="M626" i="1"/>
  <c r="M642" i="1"/>
  <c r="M685" i="1"/>
  <c r="M744" i="1"/>
  <c r="M792" i="1"/>
  <c r="M8" i="1"/>
  <c r="M181" i="1"/>
  <c r="M733" i="1"/>
  <c r="M847" i="1"/>
  <c r="M223" i="1"/>
  <c r="M25" i="1"/>
  <c r="M199" i="1"/>
  <c r="M209" i="1"/>
  <c r="M213" i="1"/>
  <c r="M231" i="1"/>
  <c r="M309" i="1"/>
  <c r="M330" i="1"/>
  <c r="M344" i="1"/>
  <c r="M351" i="1"/>
  <c r="M355" i="1"/>
  <c r="M515" i="1"/>
  <c r="M553" i="1"/>
  <c r="M619" i="1"/>
  <c r="M621" i="1"/>
  <c r="M678" i="1"/>
  <c r="M692" i="1"/>
  <c r="M737" i="1"/>
  <c r="M739" i="1"/>
  <c r="M385" i="1"/>
  <c r="M171" i="1"/>
  <c r="M51" i="1"/>
  <c r="M109" i="1"/>
  <c r="M111" i="1"/>
  <c r="M134" i="1"/>
  <c r="M165" i="1"/>
  <c r="M311" i="1"/>
  <c r="M332" i="1"/>
  <c r="M336" i="1"/>
  <c r="M346" i="1"/>
  <c r="M359" i="1"/>
  <c r="M411" i="1"/>
  <c r="M460" i="1"/>
  <c r="M498" i="1"/>
  <c r="M639" i="1"/>
  <c r="M727" i="1"/>
  <c r="M20" i="1"/>
  <c r="M225" i="1"/>
  <c r="M203" i="1"/>
  <c r="M201" i="1"/>
  <c r="H5" i="1"/>
  <c r="J27" i="1"/>
  <c r="L27" i="1" s="1"/>
  <c r="I62" i="1"/>
  <c r="K62" i="1" s="1"/>
  <c r="J83" i="1"/>
  <c r="L83" i="1" s="1"/>
  <c r="M100" i="1"/>
  <c r="M198" i="1"/>
  <c r="M226" i="1"/>
  <c r="M362" i="1"/>
  <c r="M700" i="1"/>
  <c r="J87" i="1"/>
  <c r="L87" i="1" s="1"/>
  <c r="J90" i="1"/>
  <c r="L90" i="1" s="1"/>
  <c r="M104" i="1"/>
  <c r="M135" i="1"/>
  <c r="M141" i="1"/>
  <c r="M160" i="1"/>
  <c r="M206" i="1"/>
  <c r="M260" i="1"/>
  <c r="M307" i="1"/>
  <c r="M386" i="1"/>
  <c r="M430" i="1"/>
  <c r="M710" i="1"/>
  <c r="M846" i="1"/>
  <c r="M43" i="1"/>
  <c r="J73" i="1"/>
  <c r="L73" i="1" s="1"/>
  <c r="J75" i="1"/>
  <c r="L75" i="1" s="1"/>
  <c r="I81" i="1"/>
  <c r="K81" i="1" s="1"/>
  <c r="M132" i="1"/>
  <c r="M186" i="1"/>
  <c r="M220" i="1"/>
  <c r="M233" i="1"/>
  <c r="M266" i="1"/>
  <c r="M404" i="1"/>
  <c r="M496" i="1"/>
  <c r="M156" i="1"/>
  <c r="M208" i="1"/>
  <c r="M210" i="1"/>
  <c r="M273" i="1"/>
  <c r="M728" i="1"/>
  <c r="M811" i="1"/>
  <c r="M70" i="1"/>
  <c r="M99" i="1"/>
  <c r="M122" i="1"/>
  <c r="M129" i="1"/>
  <c r="M138" i="1"/>
  <c r="M143" i="1"/>
  <c r="M149" i="1"/>
  <c r="M159" i="1"/>
  <c r="M167" i="1"/>
  <c r="M176" i="1"/>
  <c r="M183" i="1"/>
  <c r="M205" i="1"/>
  <c r="M375" i="1"/>
  <c r="M493" i="1"/>
  <c r="J32" i="1"/>
  <c r="L32" i="1" s="1"/>
  <c r="J79" i="1"/>
  <c r="L79" i="1" s="1"/>
  <c r="J82" i="1"/>
  <c r="L82" i="1" s="1"/>
  <c r="M131" i="1"/>
  <c r="M151" i="1"/>
  <c r="M185" i="1"/>
  <c r="M192" i="1"/>
  <c r="M232" i="1"/>
  <c r="M317" i="1"/>
  <c r="M352" i="1"/>
  <c r="M651" i="1"/>
  <c r="M721" i="1"/>
  <c r="M735" i="1"/>
  <c r="H13" i="1"/>
  <c r="M24" i="1"/>
  <c r="M44" i="1"/>
  <c r="M52" i="1"/>
  <c r="M67" i="1"/>
  <c r="I89" i="1"/>
  <c r="K89" i="1" s="1"/>
  <c r="M121" i="1"/>
  <c r="M140" i="1"/>
  <c r="M142" i="1"/>
  <c r="M158" i="1"/>
  <c r="M169" i="1"/>
  <c r="M189" i="1"/>
  <c r="M216" i="1"/>
  <c r="M248" i="1"/>
  <c r="M358" i="1"/>
  <c r="M551" i="1"/>
  <c r="M123" i="1"/>
  <c r="M137" i="1"/>
  <c r="M175" i="1"/>
  <c r="M182" i="1"/>
  <c r="M211" i="1"/>
  <c r="M684" i="1"/>
  <c r="M696" i="1"/>
  <c r="M774" i="1"/>
  <c r="M256" i="1"/>
  <c r="M293" i="1"/>
  <c r="M312" i="1"/>
  <c r="M314" i="1"/>
  <c r="M347" i="1"/>
  <c r="M349" i="1"/>
  <c r="M377" i="1"/>
  <c r="M388" i="1"/>
  <c r="M437" i="1"/>
  <c r="M454" i="1"/>
  <c r="M485" i="1"/>
  <c r="M504" i="1"/>
  <c r="M506" i="1"/>
  <c r="M516" i="1"/>
  <c r="M529" i="1"/>
  <c r="M536" i="1"/>
  <c r="M544" i="1"/>
  <c r="M618" i="1"/>
  <c r="M635" i="1"/>
  <c r="M674" i="1"/>
  <c r="M695" i="1"/>
  <c r="M705" i="1"/>
  <c r="M723" i="1"/>
  <c r="M742" i="1"/>
  <c r="M756" i="1"/>
  <c r="M764" i="1"/>
  <c r="M776" i="1"/>
  <c r="M801" i="1"/>
  <c r="M813" i="1"/>
  <c r="M825" i="1"/>
  <c r="M267" i="1"/>
  <c r="M390" i="1"/>
  <c r="M399" i="1"/>
  <c r="M406" i="1"/>
  <c r="M417" i="1"/>
  <c r="M419" i="1"/>
  <c r="M429" i="1"/>
  <c r="M441" i="1"/>
  <c r="M443" i="1"/>
  <c r="M456" i="1"/>
  <c r="M495" i="1"/>
  <c r="M508" i="1"/>
  <c r="M510" i="1"/>
  <c r="M526" i="1"/>
  <c r="M531" i="1"/>
  <c r="M546" i="1"/>
  <c r="M548" i="1"/>
  <c r="M563" i="1"/>
  <c r="M577" i="1"/>
  <c r="M593" i="1"/>
  <c r="M637" i="1"/>
  <c r="M658" i="1"/>
  <c r="M676" i="1"/>
  <c r="M686" i="1"/>
  <c r="M707" i="1"/>
  <c r="M732" i="1"/>
  <c r="M758" i="1"/>
  <c r="M766" i="1"/>
  <c r="M803" i="1"/>
  <c r="M815" i="1"/>
  <c r="M251" i="1"/>
  <c r="M276" i="1"/>
  <c r="M285" i="1"/>
  <c r="M295" i="1"/>
  <c r="M300" i="1"/>
  <c r="M306" i="1"/>
  <c r="M356" i="1"/>
  <c r="M365" i="1"/>
  <c r="M381" i="1"/>
  <c r="M409" i="1"/>
  <c r="M421" i="1"/>
  <c r="M432" i="1"/>
  <c r="M445" i="1"/>
  <c r="M462" i="1"/>
  <c r="M470" i="1"/>
  <c r="M478" i="1"/>
  <c r="M482" i="1"/>
  <c r="M487" i="1"/>
  <c r="M492" i="1"/>
  <c r="M512" i="1"/>
  <c r="M518" i="1"/>
  <c r="M528" i="1"/>
  <c r="M550" i="1"/>
  <c r="M565" i="1"/>
  <c r="M579" i="1"/>
  <c r="M584" i="1"/>
  <c r="M590" i="1"/>
  <c r="M595" i="1"/>
  <c r="M605" i="1"/>
  <c r="M615" i="1"/>
  <c r="M628" i="1"/>
  <c r="M644" i="1"/>
  <c r="M660" i="1"/>
  <c r="M683" i="1"/>
  <c r="M688" i="1"/>
  <c r="M725" i="1"/>
  <c r="M753" i="1"/>
  <c r="M760" i="1"/>
  <c r="M768" i="1"/>
  <c r="M817" i="1"/>
  <c r="M836" i="1"/>
  <c r="M851" i="1"/>
  <c r="M297" i="1"/>
  <c r="M324" i="1"/>
  <c r="M340" i="1"/>
  <c r="M367" i="1"/>
  <c r="M394" i="1"/>
  <c r="M805" i="1"/>
  <c r="M812" i="1"/>
  <c r="M819" i="1"/>
  <c r="M824" i="1"/>
  <c r="M250" i="1"/>
  <c r="M257" i="1"/>
  <c r="M313" i="1"/>
  <c r="M348" i="1"/>
  <c r="M369" i="1"/>
  <c r="M396" i="1"/>
  <c r="M571" i="1"/>
  <c r="M597" i="1"/>
  <c r="M641" i="1"/>
  <c r="M652" i="1"/>
  <c r="M662" i="1"/>
  <c r="M667" i="1"/>
  <c r="M680" i="1"/>
  <c r="M694" i="1"/>
  <c r="M717" i="1"/>
  <c r="M746" i="1"/>
  <c r="M770" i="1"/>
  <c r="M807" i="1"/>
  <c r="M821" i="1"/>
  <c r="M826" i="1"/>
  <c r="M253" i="1"/>
  <c r="M289" i="1"/>
  <c r="M299" i="1"/>
  <c r="M310" i="1"/>
  <c r="M321" i="1"/>
  <c r="M328" i="1"/>
  <c r="M337" i="1"/>
  <c r="M345" i="1"/>
  <c r="M360" i="1"/>
  <c r="M364" i="1"/>
  <c r="M371" i="1"/>
  <c r="M380" i="1"/>
  <c r="M391" i="1"/>
  <c r="M398" i="1"/>
  <c r="M418" i="1"/>
  <c r="M420" i="1"/>
  <c r="M442" i="1"/>
  <c r="M494" i="1"/>
  <c r="M509" i="1"/>
  <c r="M525" i="1"/>
  <c r="M532" i="1"/>
  <c r="M547" i="1"/>
  <c r="M549" i="1"/>
  <c r="M562" i="1"/>
  <c r="M564" i="1"/>
  <c r="M583" i="1"/>
  <c r="M599" i="1"/>
  <c r="M610" i="1"/>
  <c r="M623" i="1"/>
  <c r="M670" i="1"/>
  <c r="M687" i="1"/>
  <c r="M701" i="1"/>
  <c r="M719" i="1"/>
  <c r="M729" i="1"/>
  <c r="M738" i="1"/>
  <c r="M750" i="1"/>
  <c r="M772" i="1"/>
  <c r="M780" i="1"/>
  <c r="M816" i="1"/>
  <c r="M852" i="1"/>
  <c r="M259" i="1"/>
  <c r="M301" i="1"/>
  <c r="M357" i="1"/>
  <c r="M424" i="1"/>
  <c r="M444" i="1"/>
  <c r="M446" i="1"/>
  <c r="M458" i="1"/>
  <c r="M466" i="1"/>
  <c r="M474" i="1"/>
  <c r="M499" i="1"/>
  <c r="M511" i="1"/>
  <c r="M513" i="1"/>
  <c r="M517" i="1"/>
  <c r="M522" i="1"/>
  <c r="M527" i="1"/>
  <c r="M538" i="1"/>
  <c r="M570" i="1"/>
  <c r="M578" i="1"/>
  <c r="M585" i="1"/>
  <c r="M589" i="1"/>
  <c r="M606" i="1"/>
  <c r="M616" i="1"/>
  <c r="M627" i="1"/>
  <c r="M633" i="1"/>
  <c r="M643" i="1"/>
  <c r="M672" i="1"/>
  <c r="M682" i="1"/>
  <c r="M689" i="1"/>
  <c r="M726" i="1"/>
  <c r="M752" i="1"/>
  <c r="M761" i="1"/>
  <c r="M784" i="1"/>
  <c r="M809" i="1"/>
  <c r="M829" i="1"/>
  <c r="M835" i="1"/>
  <c r="M844" i="1"/>
  <c r="M12" i="1"/>
  <c r="M5" i="1" s="1"/>
  <c r="M21" i="1"/>
  <c r="J64" i="1"/>
  <c r="L64" i="1" s="1"/>
  <c r="M64" i="1" s="1"/>
  <c r="J63" i="1"/>
  <c r="L63" i="1" s="1"/>
  <c r="M63" i="1" s="1"/>
  <c r="J62" i="1"/>
  <c r="L62" i="1" s="1"/>
  <c r="M62" i="1" s="1"/>
  <c r="J65" i="1"/>
  <c r="L65" i="1" s="1"/>
  <c r="M65" i="1" s="1"/>
  <c r="R124" i="1"/>
  <c r="L5" i="1"/>
  <c r="M126" i="1"/>
  <c r="M133" i="1"/>
  <c r="M139" i="1"/>
  <c r="M148" i="1"/>
  <c r="M120" i="1"/>
  <c r="M130" i="1"/>
  <c r="M145" i="1"/>
  <c r="M150" i="1"/>
  <c r="M83" i="1"/>
  <c r="M125" i="1"/>
  <c r="M124" i="1"/>
  <c r="M237" i="1"/>
  <c r="I74" i="1"/>
  <c r="K74" i="1" s="1"/>
  <c r="M74" i="1" s="1"/>
  <c r="I82" i="1"/>
  <c r="K82" i="1" s="1"/>
  <c r="M82" i="1" s="1"/>
  <c r="I90" i="1"/>
  <c r="K90" i="1" s="1"/>
  <c r="M90" i="1" s="1"/>
  <c r="I92" i="1"/>
  <c r="K92" i="1" s="1"/>
  <c r="M92" i="1" s="1"/>
  <c r="M174" i="1"/>
  <c r="M180" i="1"/>
  <c r="M439" i="1"/>
  <c r="I80" i="1"/>
  <c r="K80" i="1" s="1"/>
  <c r="J81" i="1"/>
  <c r="L81" i="1" s="1"/>
  <c r="I88" i="1"/>
  <c r="K88" i="1" s="1"/>
  <c r="J89" i="1"/>
  <c r="L89" i="1" s="1"/>
  <c r="M89" i="1" s="1"/>
  <c r="M212" i="1"/>
  <c r="M228" i="1"/>
  <c r="M249" i="1"/>
  <c r="M392" i="1"/>
  <c r="M447" i="1"/>
  <c r="I79" i="1"/>
  <c r="K79" i="1" s="1"/>
  <c r="M79" i="1" s="1"/>
  <c r="J80" i="1"/>
  <c r="L80" i="1" s="1"/>
  <c r="I87" i="1"/>
  <c r="K87" i="1" s="1"/>
  <c r="M87" i="1" s="1"/>
  <c r="J88" i="1"/>
  <c r="L88" i="1" s="1"/>
  <c r="M162" i="1"/>
  <c r="M246" i="1"/>
  <c r="M280" i="1"/>
  <c r="M287" i="1"/>
  <c r="M334" i="1"/>
  <c r="M451" i="1"/>
  <c r="I78" i="1"/>
  <c r="K78" i="1" s="1"/>
  <c r="M78" i="1" s="1"/>
  <c r="I86" i="1"/>
  <c r="K86" i="1" s="1"/>
  <c r="I97" i="1"/>
  <c r="K97" i="1" s="1"/>
  <c r="M97" i="1" s="1"/>
  <c r="M166" i="1"/>
  <c r="I77" i="1"/>
  <c r="K77" i="1" s="1"/>
  <c r="M77" i="1" s="1"/>
  <c r="J78" i="1"/>
  <c r="L78" i="1" s="1"/>
  <c r="I85" i="1"/>
  <c r="K85" i="1" s="1"/>
  <c r="J86" i="1"/>
  <c r="L86" i="1" s="1"/>
  <c r="I96" i="1"/>
  <c r="K96" i="1" s="1"/>
  <c r="M96" i="1" s="1"/>
  <c r="M190" i="1"/>
  <c r="M194" i="1"/>
  <c r="M229" i="1"/>
  <c r="M308" i="1"/>
  <c r="M316" i="1"/>
  <c r="M322" i="1"/>
  <c r="M338" i="1"/>
  <c r="M373" i="1"/>
  <c r="M178" i="1"/>
  <c r="K5" i="1"/>
  <c r="I18" i="1"/>
  <c r="K18" i="1" s="1"/>
  <c r="I76" i="1"/>
  <c r="K76" i="1" s="1"/>
  <c r="I84" i="1"/>
  <c r="K84" i="1" s="1"/>
  <c r="M84" i="1" s="1"/>
  <c r="J85" i="1"/>
  <c r="L85" i="1" s="1"/>
  <c r="I95" i="1"/>
  <c r="K95" i="1" s="1"/>
  <c r="M95" i="1" s="1"/>
  <c r="M291" i="1"/>
  <c r="M384" i="1"/>
  <c r="M400" i="1"/>
  <c r="I16" i="1"/>
  <c r="K16" i="1" s="1"/>
  <c r="J28" i="1"/>
  <c r="L28" i="1" s="1"/>
  <c r="J29" i="1"/>
  <c r="L29" i="1" s="1"/>
  <c r="J30" i="1"/>
  <c r="L30" i="1" s="1"/>
  <c r="I73" i="1"/>
  <c r="K73" i="1" s="1"/>
  <c r="M73" i="1" s="1"/>
  <c r="I75" i="1"/>
  <c r="K75" i="1" s="1"/>
  <c r="J76" i="1"/>
  <c r="L76" i="1" s="1"/>
  <c r="I93" i="1"/>
  <c r="K93" i="1" s="1"/>
  <c r="M93" i="1" s="1"/>
  <c r="M218" i="1"/>
  <c r="M326" i="1"/>
  <c r="M342" i="1"/>
  <c r="M594" i="1"/>
  <c r="M664" i="1"/>
  <c r="M711" i="1"/>
  <c r="M736" i="1"/>
  <c r="M779" i="1"/>
  <c r="M781" i="1"/>
  <c r="M797" i="1"/>
  <c r="M486" i="1"/>
  <c r="M656" i="1"/>
  <c r="M666" i="1"/>
  <c r="M703" i="1"/>
  <c r="M713" i="1"/>
  <c r="M787" i="1"/>
  <c r="M789" i="1"/>
  <c r="M646" i="1"/>
  <c r="M668" i="1"/>
  <c r="M693" i="1"/>
  <c r="M715" i="1"/>
  <c r="M740" i="1"/>
  <c r="M748" i="1"/>
  <c r="M754" i="1"/>
  <c r="M767" i="1"/>
  <c r="M791" i="1"/>
  <c r="M802" i="1"/>
  <c r="M842" i="1"/>
  <c r="M648" i="1"/>
  <c r="M814" i="1"/>
  <c r="M839" i="1"/>
  <c r="M849" i="1"/>
  <c r="M841" i="1"/>
  <c r="M602" i="1"/>
  <c r="M650" i="1"/>
  <c r="M697" i="1"/>
  <c r="M734" i="1"/>
  <c r="M771" i="1"/>
  <c r="M795" i="1"/>
  <c r="M806" i="1"/>
  <c r="M832" i="1"/>
  <c r="H853" i="1" l="1"/>
  <c r="O6" i="1"/>
  <c r="M75" i="1"/>
  <c r="M81" i="1"/>
  <c r="H854" i="1"/>
  <c r="R123" i="1"/>
  <c r="M76" i="1"/>
  <c r="M86" i="1"/>
  <c r="J18" i="1"/>
  <c r="L18" i="1" s="1"/>
  <c r="M18" i="1" s="1"/>
  <c r="J17" i="1"/>
  <c r="L17" i="1" s="1"/>
  <c r="M17" i="1" s="1"/>
  <c r="J16" i="1"/>
  <c r="L16" i="1" s="1"/>
  <c r="M16" i="1" s="1"/>
  <c r="M85" i="1"/>
  <c r="M88" i="1"/>
  <c r="I31" i="1"/>
  <c r="K31" i="1" s="1"/>
  <c r="M31" i="1" s="1"/>
  <c r="I30" i="1"/>
  <c r="K30" i="1" s="1"/>
  <c r="M30" i="1" s="1"/>
  <c r="I29" i="1"/>
  <c r="K29" i="1" s="1"/>
  <c r="M29" i="1" s="1"/>
  <c r="I28" i="1"/>
  <c r="K28" i="1" s="1"/>
  <c r="M28" i="1" s="1"/>
  <c r="I27" i="1"/>
  <c r="K27" i="1" s="1"/>
  <c r="M27" i="1" s="1"/>
  <c r="I32" i="1"/>
  <c r="K32" i="1" s="1"/>
  <c r="M32" i="1" s="1"/>
  <c r="M80" i="1"/>
  <c r="H855" i="1" l="1"/>
  <c r="H856" i="1" s="1"/>
  <c r="O854" i="1" s="1"/>
  <c r="O853" i="1" s="1"/>
  <c r="K13" i="1"/>
  <c r="O9" i="1" s="1"/>
  <c r="L13" i="1"/>
  <c r="M13" i="1"/>
  <c r="O153" i="1" l="1"/>
  <c r="P153" i="1"/>
  <c r="L854" i="1"/>
  <c r="L853" i="1"/>
  <c r="K854" i="1"/>
  <c r="K853" i="1"/>
  <c r="M854" i="1"/>
  <c r="M853" i="1"/>
  <c r="O152" i="1" l="1"/>
  <c r="M856" i="1"/>
  <c r="K855" i="1"/>
  <c r="O154" i="1" s="1"/>
  <c r="L855" i="1"/>
  <c r="P154" i="1" s="1"/>
  <c r="Q151" i="1" s="1"/>
  <c r="P155" i="1" l="1"/>
  <c r="P151" i="1"/>
  <c r="L856" i="1"/>
  <c r="O855" i="1" s="1"/>
</calcChain>
</file>

<file path=xl/comments1.xml><?xml version="1.0" encoding="utf-8"?>
<comments xmlns="http://schemas.openxmlformats.org/spreadsheetml/2006/main">
  <authors>
    <author>Admin</author>
  </authors>
  <commentList>
    <comment ref="O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Lệch tổng
 so với Giá dự thầu
</t>
        </r>
      </text>
    </comment>
  </commentList>
</comments>
</file>

<file path=xl/sharedStrings.xml><?xml version="1.0" encoding="utf-8"?>
<sst xmlns="http://schemas.openxmlformats.org/spreadsheetml/2006/main" count="2521" uniqueCount="594">
  <si>
    <t>PHỤ LỤC 02: BẢNG PHÂN CHIA KHỐI LƯỢNG</t>
  </si>
  <si>
    <t>STT</t>
  </si>
  <si>
    <t>Mô tả công việc</t>
  </si>
  <si>
    <t xml:space="preserve">Khối lượng  </t>
  </si>
  <si>
    <t>Đơn vị tính</t>
  </si>
  <si>
    <t xml:space="preserve">Đơn giá </t>
  </si>
  <si>
    <t>Thành tiền</t>
  </si>
  <si>
    <t>Khối lượng</t>
  </si>
  <si>
    <t>Tổng</t>
  </si>
  <si>
    <t>CTY</t>
  </si>
  <si>
    <t>LIÊN DANH</t>
  </si>
  <si>
    <t>A</t>
  </si>
  <si>
    <t>Chi phí hạng mục chung</t>
  </si>
  <si>
    <t>Chi phí xây dựng nhà tạm tại hiện trường để ở và điều hành thi công</t>
  </si>
  <si>
    <t>trọn gói</t>
  </si>
  <si>
    <t>418.363.356</t>
  </si>
  <si>
    <t>Chi phí di chuyển thiết bị thi công và lực lượng lao động đến công trường</t>
  </si>
  <si>
    <t>25.000.000</t>
  </si>
  <si>
    <t>Chi phí an toàn lao động và bảo vệ môi trường cho người lao động trên công trường và môi trường xung quanh</t>
  </si>
  <si>
    <t>10.000.000</t>
  </si>
  <si>
    <t>Chi phí thí nghiệm vật liệu của nhà thầu</t>
  </si>
  <si>
    <t>30.000.000</t>
  </si>
  <si>
    <t>Chi phí bơm nước, vét bùn không thường xuyên</t>
  </si>
  <si>
    <t>75.000.000</t>
  </si>
  <si>
    <t>Chi phí lắp đặt tháo dỡ trạm trộn bê tông xi măng</t>
  </si>
  <si>
    <t>15.000.000</t>
  </si>
  <si>
    <t>Chi phí lắp đặt trạm biến áp cho trạm trộn bê tông</t>
  </si>
  <si>
    <t>20.000.000</t>
  </si>
  <si>
    <t>B</t>
  </si>
  <si>
    <t>Chi phí xây dựng</t>
  </si>
  <si>
    <t>C</t>
  </si>
  <si>
    <t>I-CÔNG TÁC ĐÀO ĐẮP</t>
  </si>
  <si>
    <t>D</t>
  </si>
  <si>
    <t>Đoạn K8+047-:-K8+462</t>
  </si>
  <si>
    <t>MA</t>
  </si>
  <si>
    <t>Đào kênh, đất cấp II</t>
  </si>
  <si>
    <t>100m3</t>
  </si>
  <si>
    <t>2.826.386</t>
  </si>
  <si>
    <t>Đắp đất, độ chặt K&gt;=0,95</t>
  </si>
  <si>
    <t>4.868.636</t>
  </si>
  <si>
    <t>Đào san đất, đất cấp I</t>
  </si>
  <si>
    <t>2.484.809</t>
  </si>
  <si>
    <t>E</t>
  </si>
  <si>
    <t>Đoạn K8+462-:-K8+709:</t>
  </si>
  <si>
    <t>Đắp đất, độ chặt K&gt;=0,95 (đất thiếu dùng đất đào của đoạn K8+709-K9+800)</t>
  </si>
  <si>
    <t>F</t>
  </si>
  <si>
    <t>Đoạn K8+709-:-K8+900:</t>
  </si>
  <si>
    <t>4.020.790</t>
  </si>
  <si>
    <t>Đào kênh, đất cấp III</t>
  </si>
  <si>
    <t>4.531.747</t>
  </si>
  <si>
    <t>G</t>
  </si>
  <si>
    <t>Đoạn K8+900-:-K9+800:</t>
  </si>
  <si>
    <t>4.061.205</t>
  </si>
  <si>
    <t>4.881.554</t>
  </si>
  <si>
    <t>NN</t>
  </si>
  <si>
    <t>1.638.699</t>
  </si>
  <si>
    <t>Đào móng, đá cấp IV</t>
  </si>
  <si>
    <t>m3</t>
  </si>
  <si>
    <t>120.419</t>
  </si>
  <si>
    <t>Đào phá đá bằng búa căn, đá cấp IV</t>
  </si>
  <si>
    <t>858.386</t>
  </si>
  <si>
    <t>2.145.753</t>
  </si>
  <si>
    <t>H</t>
  </si>
  <si>
    <t>Đoạn K9+800-:-K10+055:</t>
  </si>
  <si>
    <t>3.819.770</t>
  </si>
  <si>
    <t>128.215</t>
  </si>
  <si>
    <t>Đào đất, đất cấp I</t>
  </si>
  <si>
    <t>739.547</t>
  </si>
  <si>
    <t>I</t>
  </si>
  <si>
    <t>Đoạn K10+55-:-K10+405:</t>
  </si>
  <si>
    <t>3.340.388</t>
  </si>
  <si>
    <t>118.621</t>
  </si>
  <si>
    <t>1.986.499</t>
  </si>
  <si>
    <t>J</t>
  </si>
  <si>
    <t>Đoạn K10+405-:-K10+805:</t>
  </si>
  <si>
    <t>3.722.700</t>
  </si>
  <si>
    <t>5.061.357</t>
  </si>
  <si>
    <t>2.294.732</t>
  </si>
  <si>
    <t>K</t>
  </si>
  <si>
    <t>Đoạn K10+805-:-K10+915:</t>
  </si>
  <si>
    <t>3.989.847</t>
  </si>
  <si>
    <t>L</t>
  </si>
  <si>
    <t>Đoạn K10+915-:-K12+563</t>
  </si>
  <si>
    <t>5.572.276</t>
  </si>
  <si>
    <t>5.318.218</t>
  </si>
  <si>
    <t>125.299</t>
  </si>
  <si>
    <t>865.732</t>
  </si>
  <si>
    <t>M</t>
  </si>
  <si>
    <t>Đoạn K12+563-:-K13+665</t>
  </si>
  <si>
    <t>3.261.288</t>
  </si>
  <si>
    <t>N</t>
  </si>
  <si>
    <t>Đoạn K13+665-:-K15+282</t>
  </si>
  <si>
    <t>3.967.756</t>
  </si>
  <si>
    <t>4.727.437</t>
  </si>
  <si>
    <t>O</t>
  </si>
  <si>
    <t>II-CÔNG TÁC XÂY LẮP</t>
  </si>
  <si>
    <t>P</t>
  </si>
  <si>
    <t>ĐOẠN TỪ K8+047-KF</t>
  </si>
  <si>
    <t>Đào san đất tạo mặt bằng, đất cấp I</t>
  </si>
  <si>
    <t>1.025.971</t>
  </si>
  <si>
    <t>Đào đất thủ công, đất cấp II</t>
  </si>
  <si>
    <t>215.167</t>
  </si>
  <si>
    <t>Làm ô ngăn bằng tấm Neoweb 445-75- mái</t>
  </si>
  <si>
    <t>100m2</t>
  </si>
  <si>
    <t>28.208.254</t>
  </si>
  <si>
    <t>Làm ô ngăn bằng tấm Neoweb 445-75- bản đáy</t>
  </si>
  <si>
    <t>26.504.904</t>
  </si>
  <si>
    <t>Bê tông mái bờ kênh mương +lớp mặt đá 1x2, vữa BT mác 200 (sản xuất qua dây chuyền trạm trộn), đổ bằng cần cẩu</t>
  </si>
  <si>
    <t>1.885.418</t>
  </si>
  <si>
    <t>Sản vữa bêtông bằng trạm trộn 30m3/h tại hiện trường</t>
  </si>
  <si>
    <t>112.361</t>
  </si>
  <si>
    <t>Vải bạt xác rắn</t>
  </si>
  <si>
    <t>945.445</t>
  </si>
  <si>
    <t>Quét 2 lớp nhựa bitum và dán 2 lớp giấy dầu</t>
  </si>
  <si>
    <t>m2</t>
  </si>
  <si>
    <t>169.297</t>
  </si>
  <si>
    <t>Đắp đất cấp phối, độ chặt K&gt;=0,95</t>
  </si>
  <si>
    <t>12.345.498</t>
  </si>
  <si>
    <t>Vận chuyển vữa bêtông bằng ô tô chuyển trộn</t>
  </si>
  <si>
    <t>11.871.153</t>
  </si>
  <si>
    <t>Đá hộc xếp mái</t>
  </si>
  <si>
    <t>943.720</t>
  </si>
  <si>
    <t>Đá dăm 1x2 làm lọc</t>
  </si>
  <si>
    <t>1.052.495</t>
  </si>
  <si>
    <t>Cát làm lọc</t>
  </si>
  <si>
    <t>558.164</t>
  </si>
  <si>
    <t>Ống nhựa UPVC đường kính 42mm dày 2,1mm</t>
  </si>
  <si>
    <t>100m</t>
  </si>
  <si>
    <t>3.068.227</t>
  </si>
  <si>
    <t>Ống lọc UPVC đường kính 42mm dày 2mm</t>
  </si>
  <si>
    <t>Ống nối T UPVC đường kính 42mm</t>
  </si>
  <si>
    <t>cái</t>
  </si>
  <si>
    <t>25.169</t>
  </si>
  <si>
    <t>Bịt đầu ống UPVC đường kính 42mm</t>
  </si>
  <si>
    <t>20.975</t>
  </si>
  <si>
    <t>Ống nhựa PVC , đường kính=32mm</t>
  </si>
  <si>
    <t>3.034.617</t>
  </si>
  <si>
    <t>Q</t>
  </si>
  <si>
    <t>Kênh hộp đoạn từ K9+362-K9+762:</t>
  </si>
  <si>
    <t>Bê tông kênh hình hộp đá 1x2, vữa BT mác 200</t>
  </si>
  <si>
    <t>2.647.640</t>
  </si>
  <si>
    <t>Bê tông tường ngoặt đá 1x2, vữa BT mác 200</t>
  </si>
  <si>
    <t>3.260.776</t>
  </si>
  <si>
    <t>Bê tông lót móng đá 4x6, vữa BT mác 100</t>
  </si>
  <si>
    <t>1.405.368</t>
  </si>
  <si>
    <t>Sản xuất, lắp dựng cốt thép đường kính &lt;=10mm</t>
  </si>
  <si>
    <t>tấn</t>
  </si>
  <si>
    <t>21.320.983</t>
  </si>
  <si>
    <t>Sản xuất, lắp dựng cốt thép đường kính &lt;=18mm</t>
  </si>
  <si>
    <t>22.108.474</t>
  </si>
  <si>
    <t>Làm khớp nối bằng tấm nhựa PVC</t>
  </si>
  <si>
    <t>m</t>
  </si>
  <si>
    <t>811.731</t>
  </si>
  <si>
    <t>R</t>
  </si>
  <si>
    <t>Đoạn chuyển tiếp cửa ra kênh hộp</t>
  </si>
  <si>
    <t>Bê tông tường đá 1x2, vữa BT mác 200</t>
  </si>
  <si>
    <t>3.024.565</t>
  </si>
  <si>
    <t>Bê tông bản đáy đá 1x2, vữa BT mác 200</t>
  </si>
  <si>
    <t>1.782.332</t>
  </si>
  <si>
    <t>1.448.649</t>
  </si>
  <si>
    <t>Sản xuất, lắp dựng cốt thép cửa vào ra đường kính &lt;=18mm</t>
  </si>
  <si>
    <t>Quét nhựa bitum và dán bao tải, dán 2 lớp bao tải, quét 3 lớp nhựa</t>
  </si>
  <si>
    <t>288.748</t>
  </si>
  <si>
    <t>Đào móng, đất cấp II</t>
  </si>
  <si>
    <t>2.624.954</t>
  </si>
  <si>
    <t>Đắp đất bằng đầm cóc, độ chặt K&gt;=0,95</t>
  </si>
  <si>
    <t>4.799.682</t>
  </si>
  <si>
    <t>S</t>
  </si>
  <si>
    <t>B-CÔNG TRÌNH TRÊN KÊNH</t>
  </si>
  <si>
    <t>T</t>
  </si>
  <si>
    <t>TRÀN RA TẠI K8+062:</t>
  </si>
  <si>
    <t>Bê tông thân tràn đá 1x2, vữa BT mác 200</t>
  </si>
  <si>
    <t>1.908.081</t>
  </si>
  <si>
    <t>Bê tông bản đáy sân tiêu năng đá 1x2, vữa BT mác 200</t>
  </si>
  <si>
    <t>1.898.621</t>
  </si>
  <si>
    <t>Bê tông tường sân tiêu năng, sân sau đá 1x2, vữa BT mác 200</t>
  </si>
  <si>
    <t>3.083.622</t>
  </si>
  <si>
    <t>Bê tông lót đá 2x4, vữa BT mác 100</t>
  </si>
  <si>
    <t>1.719.285</t>
  </si>
  <si>
    <t>Thả thảm đá bọc PVC (10x2x0,3)m -loại thảm mua sẵn</t>
  </si>
  <si>
    <t>thảm</t>
  </si>
  <si>
    <t>7.574.050</t>
  </si>
  <si>
    <t>Rải vải địa kỹ thuật</t>
  </si>
  <si>
    <t>2.202.292</t>
  </si>
  <si>
    <t>2.902.329</t>
  </si>
  <si>
    <t>U</t>
  </si>
  <si>
    <t>CẦU MÁNG SỐ 2 TẠI K8+292</t>
  </si>
  <si>
    <t>Đào nền đường, đất cấp III</t>
  </si>
  <si>
    <t>2.843.558</t>
  </si>
  <si>
    <t>Đắp nền đường, độ chặt K&gt;=0,95</t>
  </si>
  <si>
    <t>2.777.732</t>
  </si>
  <si>
    <t>T1-7</t>
  </si>
  <si>
    <t>T8-13</t>
  </si>
  <si>
    <t>Đắp đất cấp phối, độ chặt K&gt;=0,98</t>
  </si>
  <si>
    <t>12.419.192</t>
  </si>
  <si>
    <t>120m</t>
  </si>
  <si>
    <t>Đào san nền đường, đất cấp III</t>
  </si>
  <si>
    <t>2.664.859</t>
  </si>
  <si>
    <t>Lắp đặt ống bê tông đường kính 1200mm, đoạn ống dài 2m (H30)</t>
  </si>
  <si>
    <t>đoạn ống</t>
  </si>
  <si>
    <t>6.416.622</t>
  </si>
  <si>
    <t>Lắp đặt khối móng bê tông đỡ đoạn ống đường kính ống 1200mm</t>
  </si>
  <si>
    <t>316.704</t>
  </si>
  <si>
    <t>4.166.120</t>
  </si>
  <si>
    <t>Trải đá 0-4</t>
  </si>
  <si>
    <t>75.723.149</t>
  </si>
  <si>
    <t>Thả thảm đá bọc PVC (6x2x0,3)m -loại thảm mua sẵn</t>
  </si>
  <si>
    <t>4.601.660</t>
  </si>
  <si>
    <t>Tháo dỡ thảm, trọng lượng ≤10 tấn</t>
  </si>
  <si>
    <t>84.514</t>
  </si>
  <si>
    <t>Tháo dỡ ống bê tông đường kính 1200mm, đoạn ống dài 2m (H30)</t>
  </si>
  <si>
    <t>409.548</t>
  </si>
  <si>
    <t>Tháo dỡ khối móng bê tông đỡ đoạn ống đường kính ống 1200mm</t>
  </si>
  <si>
    <t>79.916</t>
  </si>
  <si>
    <t>4.732.105</t>
  </si>
  <si>
    <t>Đắp đê quây, độ chặt K&gt;=0,95</t>
  </si>
  <si>
    <t>3.206.064</t>
  </si>
  <si>
    <t>Đào đê quây, đất cấp III</t>
  </si>
  <si>
    <t>2.818.976</t>
  </si>
  <si>
    <t>V</t>
  </si>
  <si>
    <t>Phần móng</t>
  </si>
  <si>
    <t>Đào móng, đất cấp I</t>
  </si>
  <si>
    <t>2.321.833</t>
  </si>
  <si>
    <t>Đào móng, đất cấp III</t>
  </si>
  <si>
    <t>3.279.154</t>
  </si>
  <si>
    <t>137.764</t>
  </si>
  <si>
    <t>Đào đất phạm vi gia cố, đất cấp I</t>
  </si>
  <si>
    <t>3.792.851</t>
  </si>
  <si>
    <t>Đào đất phạm vi gia cố, đất cấp III</t>
  </si>
  <si>
    <t>3.918.964</t>
  </si>
  <si>
    <t>W</t>
  </si>
  <si>
    <t>Trụ cầu:</t>
  </si>
  <si>
    <t>Bê tông gối kê đá 1x2, vữa BT mác 400</t>
  </si>
  <si>
    <t>1.718.778</t>
  </si>
  <si>
    <t>Bê tông móng đá 1x2, vữa BT mác 300</t>
  </si>
  <si>
    <t>2.488.120</t>
  </si>
  <si>
    <t>Bê tông mũ trụ cầu đá 1x2, vữa BT mác 300</t>
  </si>
  <si>
    <t>2.766.061</t>
  </si>
  <si>
    <t>1.363.453</t>
  </si>
  <si>
    <t>Sản xuất, lắp dựng cốt thép móng, mố, trụ, mũ mố, mũ trụ cầu trên cạn đường kính &lt;=10mm</t>
  </si>
  <si>
    <t>23.423.158</t>
  </si>
  <si>
    <t>Sản xuất, lắp dựng cốt thép móng, mố, trụ, mũ mố, mũ trụ cầu trên cạn đường kính &lt;=18mm</t>
  </si>
  <si>
    <t>22.998.053</t>
  </si>
  <si>
    <t>Sản xuất, lắp dựng cốt thép móng, mố, trụ, mũ mố, mũ trụ cầu trên cạn đường kính &gt;18mm</t>
  </si>
  <si>
    <t>22.445.899</t>
  </si>
  <si>
    <t>Mạ kẽm thép D32mm</t>
  </si>
  <si>
    <t>13.990.013</t>
  </si>
  <si>
    <t>Lắp đặt gối cầu bằng cao su (40x50x5)cm</t>
  </si>
  <si>
    <t>5.090.239</t>
  </si>
  <si>
    <t>X</t>
  </si>
  <si>
    <t>Thân máng</t>
  </si>
  <si>
    <t>Bê tông cầu máng đá 1x2, vữa BT mác 300</t>
  </si>
  <si>
    <t>2.804.805</t>
  </si>
  <si>
    <t>Bê tông lưới thép đá 1x2, vữa BT mác 300 đổ bằng cần cẩu</t>
  </si>
  <si>
    <t>Sản xuất, lắp dựng cốt thép cầu máng thường đường kính &lt;=10mm</t>
  </si>
  <si>
    <t>23.687.517</t>
  </si>
  <si>
    <t>Sản xuất, lắp dựng cốt thép cầu máng thường đường kính &lt;=18mm</t>
  </si>
  <si>
    <t>24.351.576</t>
  </si>
  <si>
    <t>Sản xuất, lắp dựng cốt thép cầu máng thường đường kính &gt;18mm</t>
  </si>
  <si>
    <t>23.770.490</t>
  </si>
  <si>
    <t>Sản xuất cấu kiện thép</t>
  </si>
  <si>
    <t>12.875.553</t>
  </si>
  <si>
    <t>Thép hình</t>
  </si>
  <si>
    <t>20.359.942</t>
  </si>
  <si>
    <t>Thép tấm</t>
  </si>
  <si>
    <t>20.813.156</t>
  </si>
  <si>
    <t>Lắp đặt cấu kiện thép</t>
  </si>
  <si>
    <t>6.147.605</t>
  </si>
  <si>
    <t>Lắp đặt ống nhựa, đường kính=90mm</t>
  </si>
  <si>
    <t>6.227.736</t>
  </si>
  <si>
    <t>Lắp đặt ống nhựa, đường kính=110mm</t>
  </si>
  <si>
    <t>11.534.139</t>
  </si>
  <si>
    <t>Lắp đặt cút nhựa đường kính 110mm</t>
  </si>
  <si>
    <t>106.029</t>
  </si>
  <si>
    <t>Quét sikatop seal 107</t>
  </si>
  <si>
    <t>175.097</t>
  </si>
  <si>
    <t>Y</t>
  </si>
  <si>
    <t>Thân máng đoạn giáp cửa vào cửa ra:</t>
  </si>
  <si>
    <t>2.748.234</t>
  </si>
  <si>
    <t>Z</t>
  </si>
  <si>
    <t>Cửa vào, cửa ra:</t>
  </si>
  <si>
    <t>1.688.112</t>
  </si>
  <si>
    <t>1.923.760</t>
  </si>
  <si>
    <t>3.287.766</t>
  </si>
  <si>
    <t>Bê tông mái gia cố đá 1x2, vữa BT mác 200</t>
  </si>
  <si>
    <t>2.106.844</t>
  </si>
  <si>
    <t>Vữa lót dày 3cm, vữa XM mác 75</t>
  </si>
  <si>
    <t>60.580</t>
  </si>
  <si>
    <t>Sản xuất, lắp dựng cốt thép móng đường kính &lt;=10mm</t>
  </si>
  <si>
    <t>Sản xuất, lắp dựng cốt thép móng đường kính &lt;=18mm</t>
  </si>
  <si>
    <t>21.378.921</t>
  </si>
  <si>
    <t>AA</t>
  </si>
  <si>
    <t>Lan can cầu máng:</t>
  </si>
  <si>
    <t>Sản xuất kết cấu thép lan can cầu</t>
  </si>
  <si>
    <t>9.133.626</t>
  </si>
  <si>
    <t>Thép ống D113x3,2mm</t>
  </si>
  <si>
    <t>21.671.879</t>
  </si>
  <si>
    <t>Mạ kẽm</t>
  </si>
  <si>
    <t>Bu lộng M14 -L15cm</t>
  </si>
  <si>
    <t>bộ</t>
  </si>
  <si>
    <t>3.490</t>
  </si>
  <si>
    <t>Lắp dựng kết cấu thép liên kết bằng bu lông</t>
  </si>
  <si>
    <t>3.510.071</t>
  </si>
  <si>
    <t>AB</t>
  </si>
  <si>
    <t>Lan can cửa vào và cửa ra:</t>
  </si>
  <si>
    <t>Thép ống D60x2,6mm</t>
  </si>
  <si>
    <t>AC</t>
  </si>
  <si>
    <t>Hộ lan mềm</t>
  </si>
  <si>
    <t>Lắp đặt dải phân cách bằng tôn lượn sóng</t>
  </si>
  <si>
    <t>18.145</t>
  </si>
  <si>
    <t>Tôn lượn sóng (3000x310x3)mm</t>
  </si>
  <si>
    <t>tấm</t>
  </si>
  <si>
    <t>984.515</t>
  </si>
  <si>
    <t>Tấm đuôi</t>
  </si>
  <si>
    <t>248.587</t>
  </si>
  <si>
    <t>Trụ đỡ thép U(160x160x5)mm, L=1,750m</t>
  </si>
  <si>
    <t>1.038.298</t>
  </si>
  <si>
    <t>Đệm U(160x160x5x310)mm</t>
  </si>
  <si>
    <t>213.040</t>
  </si>
  <si>
    <t>Tiêu phản quang</t>
  </si>
  <si>
    <t>40.725</t>
  </si>
  <si>
    <t>Bu lông M16x36</t>
  </si>
  <si>
    <t>7.726</t>
  </si>
  <si>
    <t>Bu lông M20x360</t>
  </si>
  <si>
    <t>34.907</t>
  </si>
  <si>
    <t>Bê tông đổ sau đá 1x2, vữa BT mác 150</t>
  </si>
  <si>
    <t>1.604.737</t>
  </si>
  <si>
    <t>Lắp cấu kiện bê tông đúc sẵn</t>
  </si>
  <si>
    <t>133.173</t>
  </si>
  <si>
    <t>AD</t>
  </si>
  <si>
    <t>Cổng biển báo:</t>
  </si>
  <si>
    <t>Bê tông móng đá 1x2, vữa BT mác 150</t>
  </si>
  <si>
    <t>Sản xuất khung dàn</t>
  </si>
  <si>
    <t>6.586.900</t>
  </si>
  <si>
    <t>Sơn trắng đỏ</t>
  </si>
  <si>
    <t>27.829</t>
  </si>
  <si>
    <t>Lắp dựng kết cấu thép hệ khung dàn</t>
  </si>
  <si>
    <t>5.024.008</t>
  </si>
  <si>
    <t>Sản xuất, lắp đặt biển báo tròn D70cm</t>
  </si>
  <si>
    <t>859.014</t>
  </si>
  <si>
    <t>AE</t>
  </si>
  <si>
    <t>Tấm lát , thảm đá</t>
  </si>
  <si>
    <t>Bê tông tấm lát đá 1x2, vữa BT mác 200</t>
  </si>
  <si>
    <t>Bê tông dầm chặn đá 1x2, vữa BT mác 200</t>
  </si>
  <si>
    <t>Làm ô ngăn bằng tấm Neoweb 445-75</t>
  </si>
  <si>
    <t>Trồng cỏ mái kênh</t>
  </si>
  <si>
    <t>1.965.458</t>
  </si>
  <si>
    <t>AF</t>
  </si>
  <si>
    <t>Biện pháp thi công trụ loại 1: SX 1 bộ thi công 2 trụ (1trụ /1 tháng)</t>
  </si>
  <si>
    <t>TONG</t>
  </si>
  <si>
    <t>Sản xuất hệ khung dàn (1 bộ lắp dựng 2 lần)</t>
  </si>
  <si>
    <t>Thép hình (Kvl=2%*2+7%*2=0,18)</t>
  </si>
  <si>
    <t>3.664.790</t>
  </si>
  <si>
    <t>T2,3</t>
  </si>
  <si>
    <t>Sản xuất hệ sàn đạo, sàn thao tác (1 bộ lắp dựng 2 lần)</t>
  </si>
  <si>
    <t>5.862.740</t>
  </si>
  <si>
    <t>Thép tấm(Kvl=2%*2+7%*2=0,18)</t>
  </si>
  <si>
    <t>3.746.368</t>
  </si>
  <si>
    <t>Thép tròn D&lt;=18mm(Kvl=2%*2+7%*2=0,18)</t>
  </si>
  <si>
    <t>3.304.148</t>
  </si>
  <si>
    <t>Lắp dựng kết cấu thép hệ khung dàn, sàn đạo</t>
  </si>
  <si>
    <t>Tháo dỡ kết cấu thép hệ khung dàn, sàn đạo, trên cạn</t>
  </si>
  <si>
    <t>3.014.405</t>
  </si>
  <si>
    <t>AG</t>
  </si>
  <si>
    <t>Biện pháp thi công trụ loại 2: SX 2 bộ thi công 6 trụ (mỗi bộ cho 3 trụ- 1trụ/1 tháng)</t>
  </si>
  <si>
    <t>Sản xuất hệ khung dàn (2 bộ lắp dựng 3 lần)</t>
  </si>
  <si>
    <t>Thép hình (Kvl=2%*3+7%*3=0,27)</t>
  </si>
  <si>
    <t>5.497.184</t>
  </si>
  <si>
    <t>T4,5,6,7</t>
  </si>
  <si>
    <t>T10,12</t>
  </si>
  <si>
    <t>Sản xuất hệ sàn đạo, sàn thao tác (2 bộ lắp dựng 6 lần)</t>
  </si>
  <si>
    <t>Thép hình (Kvl=2%*3+7%*6=0,48)</t>
  </si>
  <si>
    <t>9.772.772</t>
  </si>
  <si>
    <t>Thép tấm (Kvl=2%*3+7%*6=0,48)</t>
  </si>
  <si>
    <t>9.990.315</t>
  </si>
  <si>
    <t>Thép tròn D&lt;=18mm (Kvl=2%*3+7%*6=0,48)</t>
  </si>
  <si>
    <t>8.811.061</t>
  </si>
  <si>
    <t>AH</t>
  </si>
  <si>
    <t>Biện pháp thi công trụ loại 3: SX 1 bộ thi công 3 trụ (1 trụ /1 tháng)</t>
  </si>
  <si>
    <t>Sản xuất hệ khung dàn (1 bộ lắp dựng 3 lần)</t>
  </si>
  <si>
    <t>T8,9,11</t>
  </si>
  <si>
    <t>Sản xuất hệ sàn đạo, sàn thao tác (1 bộ lắp dựng 9 lần)</t>
  </si>
  <si>
    <t>Thép hình (Kvl=2%*3+7%*9=0,69)</t>
  </si>
  <si>
    <t>14.048.360</t>
  </si>
  <si>
    <t>Thép tấm (Kvl=2%*3+7%*9=0,69)</t>
  </si>
  <si>
    <t>14.361.078</t>
  </si>
  <si>
    <t>Thép tròn D&lt;=18mm (Kvl=2%*3+7%*9=0,69)</t>
  </si>
  <si>
    <t>12.665.900</t>
  </si>
  <si>
    <t>AI</t>
  </si>
  <si>
    <t>Biện pháp thi công nhịp:</t>
  </si>
  <si>
    <t>Sản xuất hệ sàn đạo, sàn thao tác</t>
  </si>
  <si>
    <t>AJ</t>
  </si>
  <si>
    <t>Dầm chính:SX 2 bộ 5 lần LD&amp;TD</t>
  </si>
  <si>
    <t>Thép hình (Kvl=2%*5+7%*5=0,45)</t>
  </si>
  <si>
    <t>9.161.974</t>
  </si>
  <si>
    <t>1pd/20m</t>
  </si>
  <si>
    <t>Thép tấm(Kvl=2%*5+7%*5=0,45)</t>
  </si>
  <si>
    <t>9.365.920</t>
  </si>
  <si>
    <t>AK</t>
  </si>
  <si>
    <t>Trụ tạm loại 1: SX 1 bộ 3 lần LD&amp;TD</t>
  </si>
  <si>
    <t>t4,5,6,7</t>
  </si>
  <si>
    <t>Thép tấm (Kvl=2%*3+7%*3=0,27)</t>
  </si>
  <si>
    <t>5.619.552</t>
  </si>
  <si>
    <t>AL</t>
  </si>
  <si>
    <t>Trụ tạm loại 2: SX 1 bộ 5 lần LD&amp;TD</t>
  </si>
  <si>
    <t>t8,9,10,11,12</t>
  </si>
  <si>
    <t>AM</t>
  </si>
  <si>
    <t>Trụ tạm loại 3: SX 1 bộ 2 lần LD&amp;TD</t>
  </si>
  <si>
    <t>Thép tấm (Kvl=2%*2+7%*2=0,18)</t>
  </si>
  <si>
    <t>t2-4</t>
  </si>
  <si>
    <t>AN</t>
  </si>
  <si>
    <t>Hệ lan can:SX 2 bộ 5 lần LD&amp;TD</t>
  </si>
  <si>
    <t>Thép tròn D&lt;=18mm (Kvl=2%*5+7%*5=0,45)</t>
  </si>
  <si>
    <t>8.260.370</t>
  </si>
  <si>
    <t>AO</t>
  </si>
  <si>
    <t>Thép hình xuyên trụ: không khấu hao</t>
  </si>
  <si>
    <t>Thép hình (Kvl=1)</t>
  </si>
  <si>
    <t>AP</t>
  </si>
  <si>
    <t>CỐNG TIÊU 1V(100x100)CM TẠI K8+612</t>
  </si>
  <si>
    <t>Bê tông tấm viền đá 1x2, vữa BT mác 200</t>
  </si>
  <si>
    <t>2.526.796</t>
  </si>
  <si>
    <t>1.850.167</t>
  </si>
  <si>
    <t>Bê tông thân cống đá 1x2, vữa BT mác 200</t>
  </si>
  <si>
    <t>2.429.799</t>
  </si>
  <si>
    <t>1.773.804</t>
  </si>
  <si>
    <t>Bê tông lót đá 4x6, vữa BT mác 100</t>
  </si>
  <si>
    <t>997.788</t>
  </si>
  <si>
    <t>3.819.358</t>
  </si>
  <si>
    <t>208.073</t>
  </si>
  <si>
    <t>AQ</t>
  </si>
  <si>
    <t>CỐNG QUA ĐƯỜNG TẠI K8+787</t>
  </si>
  <si>
    <t xml:space="preserve"> </t>
  </si>
  <si>
    <t>1.391.903</t>
  </si>
  <si>
    <t>Sản xuất, lắp dựng cốt thép cống đường kính &lt;=18mm</t>
  </si>
  <si>
    <t>24.250.593</t>
  </si>
  <si>
    <t>Làm và lắp đặt cọc tiêu biển bê tông cốt thép</t>
  </si>
  <si>
    <t>163.405</t>
  </si>
  <si>
    <t>Sản xuất, lắp đặt biển báo phản quang tròn đường kính 70cm</t>
  </si>
  <si>
    <t>Sản xuất, lắp đặt trụ đỡ bằng sắt ống D90x1,8mm, H=2,65m</t>
  </si>
  <si>
    <t>978.967</t>
  </si>
  <si>
    <t>2.637.322</t>
  </si>
  <si>
    <t>AR</t>
  </si>
  <si>
    <t>CỐNG TIÊU 1V(150x150)CM TẠI K9+037</t>
  </si>
  <si>
    <t>2.960.824</t>
  </si>
  <si>
    <t>2.606.860</t>
  </si>
  <si>
    <t>Lắp đặt ống nhựa, đường kính=32mm</t>
  </si>
  <si>
    <t>Đá dăm 1x2</t>
  </si>
  <si>
    <t>Cát lọc</t>
  </si>
  <si>
    <t>Vải địa kỹ thuật</t>
  </si>
  <si>
    <t>AS</t>
  </si>
  <si>
    <t>CỐNG LẤY NƯỚC T5 D80 TẠI K9+312</t>
  </si>
  <si>
    <t>Sản xuất bê tông ống cống đúc sẵn đá 1x2, vữa BT mác 200</t>
  </si>
  <si>
    <t>1.838.509</t>
  </si>
  <si>
    <t>Bê tông gối cống đá 1x2, vữa BT mác 200</t>
  </si>
  <si>
    <t>1.870.176</t>
  </si>
  <si>
    <t>Bê tông bọc cống đá 1x2, vữa BT mác 200</t>
  </si>
  <si>
    <t>Bê tông mái đá 1x2, vữa BT mác 200</t>
  </si>
  <si>
    <t>Sản xuất, lắp dựng cốt thép ống cống đúc sẵn đường kính &lt;=10mm</t>
  </si>
  <si>
    <t>25.040.681</t>
  </si>
  <si>
    <t>Sản xuất, lắp dựng cốt thép đổ tại chỗ đường kính &lt;=10mm</t>
  </si>
  <si>
    <t>Lắp đặt ống bê tông đường kính 800mm, đoạn ống dài 1m</t>
  </si>
  <si>
    <t>200.555</t>
  </si>
  <si>
    <t>3.996.591</t>
  </si>
  <si>
    <t>Đắp đất thịt bằng đầm cóc, độ chặt K&gt;=0,95</t>
  </si>
  <si>
    <t>7.846.546</t>
  </si>
  <si>
    <t>AT</t>
  </si>
  <si>
    <t>CỐNG ĐIỀU TIẾT TẠI K9+362</t>
  </si>
  <si>
    <t>Bê tông mặt cầu đá 1x2, vữa BT mác 200</t>
  </si>
  <si>
    <t>2.061.547</t>
  </si>
  <si>
    <t>Bê tông gờ chắn đá 1x2, vữa BT mác 200</t>
  </si>
  <si>
    <t>2.480.083</t>
  </si>
  <si>
    <t>Bê tông cột dàn kéo van đá 1x2, vữa BT mác 200</t>
  </si>
  <si>
    <t>2.594.397</t>
  </si>
  <si>
    <t>Bê tông sàn đá 1x2, vữa BT mác 200</t>
  </si>
  <si>
    <t>1.989.705</t>
  </si>
  <si>
    <t>Bê tông dầm dàn kéo van đá 1x2, vữa BT mác 200</t>
  </si>
  <si>
    <t>2.293.039</t>
  </si>
  <si>
    <t>Bê tông đá 1x2, vữa BT mác 200</t>
  </si>
  <si>
    <t>Sản xuất, lắp dựng cốt thép bản đáy đường kính &lt;=10mm</t>
  </si>
  <si>
    <t>Sản xuất, lắp dựng cốt thép bản đáy đường kính &lt;=18mm</t>
  </si>
  <si>
    <t>Sản xuất, lắp dựng cốt thép tường đường kính &lt;=10mm</t>
  </si>
  <si>
    <t>21.916.484</t>
  </si>
  <si>
    <t>Sản xuất, lắp dựng cốt thép tường đường kính &lt;=18mm</t>
  </si>
  <si>
    <t>Sản xuất, lắp dựng cốt thép mặt cầu đường kính &lt;=10mm</t>
  </si>
  <si>
    <t>22.176.492</t>
  </si>
  <si>
    <t>Sản xuất, lắp dựng cốt thép mặt cầu đường kính &lt;=18mm</t>
  </si>
  <si>
    <t>22.071.812</t>
  </si>
  <si>
    <t>Sản xuất, lắp dựng cốt thép dàn van đường kính &lt;=10mm</t>
  </si>
  <si>
    <t>22.579.010</t>
  </si>
  <si>
    <t>Sản xuất, lắp dựng cốt thép dàn van đường kính &lt;=18mm</t>
  </si>
  <si>
    <t>21.824.113</t>
  </si>
  <si>
    <t>Thép ống D88,8x3,9mm</t>
  </si>
  <si>
    <t>Sản xuất cầu thang lan can dàn kéo van</t>
  </si>
  <si>
    <t>31.164.756</t>
  </si>
  <si>
    <t>Thép hộp(20x20x2)mm</t>
  </si>
  <si>
    <t>Thép ống D42x2mm</t>
  </si>
  <si>
    <t>Lắp dựng kết cấu thép dàn kéo van</t>
  </si>
  <si>
    <t>Lắp đặt ống nhựa thoát nước mặt cầu, đường kính=50mm</t>
  </si>
  <si>
    <t>4.666.782</t>
  </si>
  <si>
    <t>AU</t>
  </si>
  <si>
    <t>TRÀN BĂNG TẠI K9+839</t>
  </si>
  <si>
    <t>Bê tông trụ đỡ đá 1x2, vữa BT mác 200</t>
  </si>
  <si>
    <t>2.587.412</t>
  </si>
  <si>
    <t>Bê tông tấm lát mái đá 1x2, vữa BT mác 200</t>
  </si>
  <si>
    <t>Bê tông tấm lát mặt đá 1x2, vữa BT mác 200</t>
  </si>
  <si>
    <t>AV</t>
  </si>
  <si>
    <t>BẬC RỬA TẠI K10+000</t>
  </si>
  <si>
    <t>Bê tông mặt đáy đá 1x2, vữa BT mác 200</t>
  </si>
  <si>
    <t>Công tác ốp gạch men trắng đỏ</t>
  </si>
  <si>
    <t>321.798</t>
  </si>
  <si>
    <t>AW</t>
  </si>
  <si>
    <t>CỐNG QUA ĐƯỜNG TẠI K10+134</t>
  </si>
  <si>
    <t>AX</t>
  </si>
  <si>
    <t>CỐNG TIÊU 2V(200x200)CM TẠI K10+340</t>
  </si>
  <si>
    <t>2.804.562</t>
  </si>
  <si>
    <t>AY</t>
  </si>
  <si>
    <t>CỐNG TIÊU 2V(150x150)CM TẠI K10+670</t>
  </si>
  <si>
    <t>Bê tông bản đáy dẫn vào hố thu đá 1x2, vữa BT mác 200</t>
  </si>
  <si>
    <t>Bê tông chân khay đá 1x2, vữa BT mác 200</t>
  </si>
  <si>
    <t>AZ</t>
  </si>
  <si>
    <t>CỐNG LẤY NƯỚC VCT7 D40 TẠI K10+855</t>
  </si>
  <si>
    <t>Lắp đặt ống bê tông đường kính 400mm, đoạn ống dài 1m</t>
  </si>
  <si>
    <t>146.419</t>
  </si>
  <si>
    <t>BA</t>
  </si>
  <si>
    <t>CỐNG QUA ĐƯỜNG TẠI K11+090</t>
  </si>
  <si>
    <t>BB</t>
  </si>
  <si>
    <t>CỐNG TIÊU 2V(150x150)CM TẠI K11+474</t>
  </si>
  <si>
    <t>BC</t>
  </si>
  <si>
    <t>TRÀN BĂNG TẠI K11+820</t>
  </si>
  <si>
    <t>BD</t>
  </si>
  <si>
    <t>CỐNG QUA ĐƯỜNG TẠI K11+940</t>
  </si>
  <si>
    <t>BE</t>
  </si>
  <si>
    <t>BẬC RỬA TẠI K12+500</t>
  </si>
  <si>
    <t>BF</t>
  </si>
  <si>
    <t>TRÀN BĂNG TẠI K12+590</t>
  </si>
  <si>
    <t>BG</t>
  </si>
  <si>
    <t>CỐNG LẤY NƯỚC T7 D60 TẠI K12+715</t>
  </si>
  <si>
    <t>Lắp đặt ống bê tông đường kính 600mm, đoạn ống dài 1m</t>
  </si>
  <si>
    <t>BH</t>
  </si>
  <si>
    <t>CỐNG TIÊU 2V(200x200)CM TẠI K12+879</t>
  </si>
  <si>
    <t>Thả thảm đá bọc PVC (2x1x0,3)m -loại thảm mua sẵn</t>
  </si>
  <si>
    <t>880.681</t>
  </si>
  <si>
    <t>BI</t>
  </si>
  <si>
    <t>CỐNG QUA ĐƯỜNG TẠI K13+302</t>
  </si>
  <si>
    <t>BJ</t>
  </si>
  <si>
    <t>CỐNG TIÊU 1V(150x150)CM TẠI K13+699</t>
  </si>
  <si>
    <t>BK</t>
  </si>
  <si>
    <t>CỐNG XẢTẠI K13+721</t>
  </si>
  <si>
    <t>BL</t>
  </si>
  <si>
    <t>CỐNG TIÊU 1V(125x125)CM TẠI K13+775</t>
  </si>
  <si>
    <t>BM</t>
  </si>
  <si>
    <t>CỐNG QUA ĐƯỜNG TẠI K13+915</t>
  </si>
  <si>
    <t>BN</t>
  </si>
  <si>
    <t>CỐNG LẤY NƯỚC VCT2 D40 TẠI K14+383</t>
  </si>
  <si>
    <t>BO</t>
  </si>
  <si>
    <t>CỐNG QUA ĐƯỜNG TẠI K14+940</t>
  </si>
  <si>
    <t>BP</t>
  </si>
  <si>
    <t>TRÀN BĂNG TẠI K15+020</t>
  </si>
  <si>
    <t>BQ</t>
  </si>
  <si>
    <t>CỐNG TƯỚI T9-1V(1,25X1,25)M</t>
  </si>
  <si>
    <t>Bê tông đáy cửa vào, cửa ra đá 1x2, vữa BT mác 200</t>
  </si>
  <si>
    <t>Sản xuất, lắp dựng cốt thép cửa vào đường kính &lt;=10mm</t>
  </si>
  <si>
    <t>Sản xuất, lắp dựng cốt thép thân cống đường kính &lt;=10mm</t>
  </si>
  <si>
    <t>23.845.969</t>
  </si>
  <si>
    <t>Sản xuất, lắp dựng cốt thép thân cống đường kính &lt;=18mm</t>
  </si>
  <si>
    <t>Sản xuất, lắp dựng cốt thép bể TN đường kính &lt;=10mm</t>
  </si>
  <si>
    <t>Sản xuất, lắp dựng cốt thép tấm lát đường kính &lt;=10mm</t>
  </si>
  <si>
    <t>BR</t>
  </si>
  <si>
    <t>CỐNG TƯỚI T2-1V(1,0X1,0)M</t>
  </si>
  <si>
    <t>Bê tông đáy cửa vào cửa ra đá 1x2, vữa BT mác 200</t>
  </si>
  <si>
    <t>BS</t>
  </si>
  <si>
    <t>C-ĐƯỜNG THI CÔNG</t>
  </si>
  <si>
    <t>BT</t>
  </si>
  <si>
    <t>ĐƯỜNG THI CÔNG SỐ 3</t>
  </si>
  <si>
    <t>Đào nền đường, đất cấp II</t>
  </si>
  <si>
    <t>3.610.420</t>
  </si>
  <si>
    <t>Đào rãnh thoát nước, đất cấp II</t>
  </si>
  <si>
    <t>Đắp nền đường, độ chặt K&gt;=0,9</t>
  </si>
  <si>
    <t>1.288.047</t>
  </si>
  <si>
    <t>BU</t>
  </si>
  <si>
    <t>ĐƯỜNG THI CÔNG SỐ 4</t>
  </si>
  <si>
    <t>BV</t>
  </si>
  <si>
    <t>ĐƯỜNG THI CÔNG SỐ 5</t>
  </si>
  <si>
    <t>BW</t>
  </si>
  <si>
    <t>ĐƯỜNG THI CÔNG SỐ 6</t>
  </si>
  <si>
    <t>BX</t>
  </si>
  <si>
    <t>ĐƯỜNG THI CÔNG SỐ 7</t>
  </si>
  <si>
    <t>BY</t>
  </si>
  <si>
    <t>ĐƯỜNG THI CÔNG SỐ 8</t>
  </si>
  <si>
    <t>Chi phí dự phòng cho khối lượng phát sinh</t>
  </si>
  <si>
    <t>Chi phí dự phòng trượt giá</t>
  </si>
  <si>
    <t>TỔNG</t>
  </si>
  <si>
    <t>LÀM TRÒN</t>
  </si>
  <si>
    <t xml:space="preserve">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</si>
</sst>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5" formatCode="_(* #,##0.000_);_(* \(#,##0.000\);_(* &quot;-&quot;??_);_(@_)"/>
    <numFmt numFmtId="166" formatCode="_(* #,##0.000_);_(* \(#,##0.000\);_(* &quot;-&quot;???_);_(@_)"/>
    <numFmt numFmtId="167" formatCode="_(* #,##0_);_(* \(#,##0\);_(* &quot;-&quot;??_);_(@_)"/>
    <numFmt numFmtId="168" formatCode="#,##0.0"/>
    <numFmt numFmtId="169" formatCode="#,##0.0000"/>
    <numFmt numFmtId="170" formatCode="#,##0.000"/>
    <numFmt numFmtId="171" formatCode="0.00000"/>
  </numFmts>
  <fonts count="10" x14ac:knownFonts="1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2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vertical="center" wrapText="1"/>
    </xf>
    <xf numFmtId="3" fontId="3" fillId="2" borderId="6" xfId="0" applyNumberFormat="1" applyFont="1" applyFill="1" applyBorder="1" applyAlignment="1" applyProtection="1">
      <alignment horizontal="right" vertical="center" wrapText="1"/>
    </xf>
    <xf numFmtId="3" fontId="3" fillId="2" borderId="6" xfId="0" applyNumberFormat="1" applyFont="1" applyFill="1" applyBorder="1" applyAlignment="1" applyProtection="1">
      <alignment horizontal="right" vertical="center"/>
    </xf>
    <xf numFmtId="3" fontId="3" fillId="2" borderId="6" xfId="0" applyNumberFormat="1" applyFont="1" applyFill="1" applyBorder="1" applyAlignment="1" applyProtection="1">
      <alignment vertical="center"/>
    </xf>
    <xf numFmtId="4" fontId="4" fillId="2" borderId="6" xfId="0" applyNumberFormat="1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horizontal="right" vertical="center" wrapText="1"/>
    </xf>
    <xf numFmtId="165" fontId="5" fillId="2" borderId="6" xfId="1" applyNumberFormat="1" applyFont="1" applyFill="1" applyBorder="1" applyAlignment="1" applyProtection="1">
      <alignment horizontal="center" vertical="center" wrapText="1"/>
    </xf>
    <xf numFmtId="4" fontId="3" fillId="2" borderId="6" xfId="0" applyNumberFormat="1" applyFont="1" applyFill="1" applyBorder="1" applyAlignment="1" applyProtection="1">
      <alignment vertical="center"/>
    </xf>
    <xf numFmtId="3" fontId="3" fillId="2" borderId="7" xfId="0" applyNumberFormat="1" applyFont="1" applyFill="1" applyBorder="1" applyAlignment="1" applyProtection="1">
      <alignment vertical="center"/>
    </xf>
    <xf numFmtId="167" fontId="5" fillId="2" borderId="6" xfId="1" applyNumberFormat="1" applyFont="1" applyFill="1" applyBorder="1" applyAlignment="1" applyProtection="1">
      <alignment horizontal="center" vertical="center" wrapText="1"/>
    </xf>
    <xf numFmtId="1" fontId="5" fillId="2" borderId="6" xfId="1" applyNumberFormat="1" applyFont="1" applyFill="1" applyBorder="1" applyAlignment="1" applyProtection="1">
      <alignment horizontal="right" vertical="center" wrapText="1"/>
    </xf>
    <xf numFmtId="3" fontId="5" fillId="2" borderId="6" xfId="1" applyNumberFormat="1" applyFont="1" applyFill="1" applyBorder="1" applyAlignment="1" applyProtection="1">
      <alignment horizontal="right" vertical="center" wrapText="1"/>
    </xf>
    <xf numFmtId="3" fontId="3" fillId="2" borderId="8" xfId="0" applyNumberFormat="1" applyFont="1" applyFill="1" applyBorder="1" applyAlignment="1" applyProtection="1">
      <alignment vertical="center"/>
    </xf>
    <xf numFmtId="4" fontId="5" fillId="2" borderId="6" xfId="1" applyNumberFormat="1" applyFont="1" applyFill="1" applyBorder="1" applyAlignment="1" applyProtection="1">
      <alignment horizontal="right" vertical="center" wrapText="1"/>
    </xf>
    <xf numFmtId="165" fontId="5" fillId="2" borderId="7" xfId="1" applyNumberFormat="1" applyFont="1" applyFill="1" applyBorder="1" applyAlignment="1" applyProtection="1">
      <alignment horizontal="center" vertical="center" wrapText="1"/>
    </xf>
    <xf numFmtId="4" fontId="3" fillId="2" borderId="6" xfId="0" applyNumberFormat="1" applyFont="1" applyFill="1" applyBorder="1" applyAlignment="1" applyProtection="1">
      <alignment horizontal="right" vertical="center" wrapText="1"/>
    </xf>
    <xf numFmtId="169" fontId="5" fillId="2" borderId="6" xfId="1" applyNumberFormat="1" applyFont="1" applyFill="1" applyBorder="1" applyAlignment="1" applyProtection="1">
      <alignment horizontal="right" vertical="center" wrapText="1"/>
    </xf>
    <xf numFmtId="0" fontId="4" fillId="2" borderId="8" xfId="0" applyFont="1" applyFill="1" applyBorder="1" applyAlignment="1" applyProtection="1">
      <alignment vertical="center"/>
    </xf>
    <xf numFmtId="170" fontId="5" fillId="2" borderId="6" xfId="1" applyNumberFormat="1" applyFont="1" applyFill="1" applyBorder="1" applyAlignment="1" applyProtection="1">
      <alignment horizontal="right" vertical="center" wrapText="1"/>
    </xf>
    <xf numFmtId="170" fontId="3" fillId="2" borderId="6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9" fontId="4" fillId="2" borderId="6" xfId="0" applyNumberFormat="1" applyFont="1" applyFill="1" applyBorder="1" applyAlignment="1" applyProtection="1">
      <alignment vertical="center" wrapText="1"/>
    </xf>
    <xf numFmtId="3" fontId="4" fillId="2" borderId="6" xfId="0" applyNumberFormat="1" applyFont="1" applyFill="1" applyBorder="1" applyAlignment="1" applyProtection="1">
      <alignment vertical="center"/>
    </xf>
    <xf numFmtId="3" fontId="4" fillId="2" borderId="7" xfId="0" applyNumberFormat="1" applyFont="1" applyFill="1" applyBorder="1" applyAlignment="1" applyProtection="1">
      <alignment vertical="center"/>
    </xf>
    <xf numFmtId="3" fontId="4" fillId="2" borderId="8" xfId="0" applyNumberFormat="1" applyFont="1" applyFill="1" applyBorder="1" applyAlignment="1" applyProtection="1">
      <alignment vertical="center"/>
    </xf>
    <xf numFmtId="10" fontId="4" fillId="2" borderId="6" xfId="0" applyNumberFormat="1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3" fontId="4" fillId="2" borderId="10" xfId="0" applyNumberFormat="1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3" fontId="4" fillId="2" borderId="9" xfId="0" applyNumberFormat="1" applyFont="1" applyFill="1" applyBorder="1" applyAlignment="1" applyProtection="1">
      <alignment vertical="center"/>
    </xf>
    <xf numFmtId="3" fontId="4" fillId="2" borderId="12" xfId="0" applyNumberFormat="1" applyFont="1" applyFill="1" applyBorder="1" applyAlignment="1" applyProtection="1">
      <alignment vertical="center"/>
    </xf>
    <xf numFmtId="3" fontId="4" fillId="2" borderId="13" xfId="0" applyNumberFormat="1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vertical="center"/>
    </xf>
    <xf numFmtId="3" fontId="3" fillId="2" borderId="0" xfId="0" applyNumberFormat="1" applyFont="1" applyFill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4" fontId="4" fillId="2" borderId="6" xfId="0" applyNumberFormat="1" applyFont="1" applyFill="1" applyBorder="1" applyAlignment="1" applyProtection="1">
      <alignment horizontal="center" vertical="center" wrapText="1"/>
    </xf>
    <xf numFmtId="4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3" fontId="4" fillId="2" borderId="0" xfId="0" applyNumberFormat="1" applyFont="1" applyFill="1" applyAlignment="1" applyProtection="1">
      <alignment vertical="center"/>
    </xf>
    <xf numFmtId="4" fontId="5" fillId="2" borderId="6" xfId="1" applyNumberFormat="1" applyFont="1" applyFill="1" applyBorder="1" applyAlignment="1" applyProtection="1">
      <alignment vertical="center" wrapText="1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9" fontId="7" fillId="2" borderId="0" xfId="0" applyNumberFormat="1" applyFont="1" applyFill="1" applyAlignment="1" applyProtection="1">
      <alignment vertical="center"/>
    </xf>
    <xf numFmtId="166" fontId="7" fillId="2" borderId="0" xfId="0" applyNumberFormat="1" applyFont="1" applyFill="1" applyAlignment="1" applyProtection="1">
      <alignment vertical="center"/>
    </xf>
    <xf numFmtId="165" fontId="7" fillId="2" borderId="0" xfId="0" applyNumberFormat="1" applyFont="1" applyFill="1" applyAlignment="1" applyProtection="1">
      <alignment vertical="center"/>
    </xf>
    <xf numFmtId="3" fontId="7" fillId="2" borderId="0" xfId="0" applyNumberFormat="1" applyFont="1" applyFill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3" fontId="6" fillId="2" borderId="0" xfId="0" applyNumberFormat="1" applyFont="1" applyFill="1" applyAlignment="1" applyProtection="1">
      <alignment vertical="center"/>
    </xf>
    <xf numFmtId="3" fontId="7" fillId="2" borderId="8" xfId="0" applyNumberFormat="1" applyFont="1" applyFill="1" applyBorder="1" applyAlignment="1" applyProtection="1">
      <alignment vertical="center"/>
    </xf>
    <xf numFmtId="168" fontId="5" fillId="2" borderId="6" xfId="1" applyNumberFormat="1" applyFont="1" applyFill="1" applyBorder="1" applyAlignment="1" applyProtection="1">
      <alignment horizontal="right" vertical="center" wrapText="1"/>
    </xf>
    <xf numFmtId="169" fontId="3" fillId="2" borderId="6" xfId="0" applyNumberFormat="1" applyFont="1" applyFill="1" applyBorder="1" applyAlignment="1" applyProtection="1">
      <alignment horizontal="right" vertical="center" wrapText="1"/>
    </xf>
    <xf numFmtId="171" fontId="4" fillId="2" borderId="0" xfId="0" applyNumberFormat="1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I-CONG\GIA%20LAI\GOI%209\Gia%20Lai\HOP%20DONG\PC%20g&#243;i%209-Ban%208%20(B&#7843;n%20cu&#7889;i)%20-%20T&#259;ng%20gi&#7843;m%20BT%20c&#7847;u%20m&#225;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ông trình"/>
      <sheetName val="Giá tháng"/>
      <sheetName val="Đầu vào"/>
      <sheetName val="Nhân công"/>
      <sheetName val="Máy"/>
      <sheetName val="HaoPhiVatTu"/>
      <sheetName val="Tổng hợp VT"/>
      <sheetName val="THVT gộp"/>
      <sheetName val="Cước VC"/>
      <sheetName val="Cước bộ"/>
      <sheetName val="Đơn giá chi tiết"/>
      <sheetName val="Giá tổng hợp"/>
      <sheetName val="THKP hạng mục"/>
      <sheetName val="TH chi phí XD"/>
      <sheetName val="TH chi phí TB"/>
      <sheetName val="HM chung"/>
      <sheetName val="Dự phòng"/>
      <sheetName val="TH kinh phí"/>
      <sheetName val="Luật XD"/>
      <sheetName val="Công trình TL"/>
      <sheetName val="Hệ số"/>
      <sheetName val="Đơn giá TH"/>
      <sheetName val="Dự thầu"/>
      <sheetName val="DT tinh KL"/>
      <sheetName val="HM chung thầu"/>
      <sheetName val="Dự phòng thầu"/>
      <sheetName val="Dự toán gói thầu"/>
      <sheetName val="Phân tích VT"/>
      <sheetName val="Bìa"/>
      <sheetName val="NhiênLiệu"/>
      <sheetName val="Thẩm định"/>
      <sheetName val="Thép"/>
      <sheetName val="Dự thầu (tinh gia)"/>
      <sheetName val="DT duyet (tinh gia)"/>
      <sheetName val="Chiết tính"/>
      <sheetName val="Phan chia LD"/>
      <sheetName val="HSXL"/>
      <sheetName val="Định mức tư vấn"/>
      <sheetName val="Quyết toán"/>
      <sheetName val="Giá tháng QT"/>
      <sheetName val="Đầu vào QT"/>
      <sheetName val="Nhân công QT"/>
      <sheetName val="Máy QT"/>
      <sheetName val="HaoPhiVatTu QT"/>
      <sheetName val="Tổng hợp VT QT"/>
      <sheetName val="Cước VC QT"/>
      <sheetName val="Cước bộ QT"/>
      <sheetName val="NhiênLiệu QT"/>
      <sheetName val="Chiết tính QT"/>
      <sheetName val="Dự thầu QT"/>
      <sheetName val="Hệ số QT"/>
      <sheetName val="HSXLQT"/>
      <sheetName val="KL hoàn thành"/>
      <sheetName val="KL phát sinh"/>
      <sheetName val="Hệ số Pn"/>
      <sheetName val="Tổng hợp QT"/>
      <sheetName val="Cấu hình"/>
      <sheetName val="Thong so"/>
      <sheetName val="Phan chia 1"/>
      <sheetName val="Phan chia 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19">
          <cell r="J19">
            <v>3637.2000000000007</v>
          </cell>
        </row>
      </sheetData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57"/>
  <sheetViews>
    <sheetView tabSelected="1" topLeftCell="A722" zoomScale="55" zoomScaleNormal="55" workbookViewId="0">
      <selection activeCell="AC47" sqref="AC47"/>
    </sheetView>
  </sheetViews>
  <sheetFormatPr defaultColWidth="7.5" defaultRowHeight="16.8" x14ac:dyDescent="0.3"/>
  <cols>
    <col min="1" max="1" width="6" style="26" customWidth="1"/>
    <col min="2" max="2" width="48.69921875" style="70" customWidth="1"/>
    <col min="3" max="3" width="9.09765625" style="26" customWidth="1"/>
    <col min="4" max="4" width="8.8984375" style="70" customWidth="1"/>
    <col min="5" max="5" width="17.69921875" style="70" hidden="1" customWidth="1"/>
    <col min="6" max="6" width="0.5" style="70" customWidth="1"/>
    <col min="7" max="7" width="16.296875" style="44" bestFit="1" customWidth="1"/>
    <col min="8" max="8" width="17.19921875" style="44" bestFit="1" customWidth="1"/>
    <col min="9" max="9" width="15.296875" style="43" customWidth="1"/>
    <col min="10" max="10" width="16.796875" style="43" customWidth="1"/>
    <col min="11" max="11" width="19.09765625" style="44" customWidth="1"/>
    <col min="12" max="12" width="19.69921875" style="26" customWidth="1"/>
    <col min="13" max="13" width="17.19921875" style="26" hidden="1" customWidth="1"/>
    <col min="14" max="14" width="0" style="26" hidden="1" customWidth="1"/>
    <col min="15" max="15" width="18.3984375" style="26" hidden="1" customWidth="1"/>
    <col min="16" max="16" width="19.69921875" style="26" hidden="1" customWidth="1"/>
    <col min="17" max="17" width="23.59765625" style="26" hidden="1" customWidth="1"/>
    <col min="18" max="18" width="22.296875" style="26" hidden="1" customWidth="1"/>
    <col min="19" max="256" width="7.5" style="26"/>
    <col min="257" max="257" width="6" style="26" customWidth="1"/>
    <col min="258" max="258" width="48.69921875" style="26" customWidth="1"/>
    <col min="259" max="259" width="9.09765625" style="26" customWidth="1"/>
    <col min="260" max="260" width="8.8984375" style="26" customWidth="1"/>
    <col min="261" max="262" width="0" style="26" hidden="1" customWidth="1"/>
    <col min="263" max="263" width="16.296875" style="26" bestFit="1" customWidth="1"/>
    <col min="264" max="264" width="17.19921875" style="26" bestFit="1" customWidth="1"/>
    <col min="265" max="265" width="15.296875" style="26" customWidth="1"/>
    <col min="266" max="266" width="16.796875" style="26" customWidth="1"/>
    <col min="267" max="267" width="19.09765625" style="26" customWidth="1"/>
    <col min="268" max="268" width="19.69921875" style="26" customWidth="1"/>
    <col min="269" max="269" width="0" style="26" hidden="1" customWidth="1"/>
    <col min="270" max="270" width="7.5" style="26"/>
    <col min="271" max="271" width="18.3984375" style="26" customWidth="1"/>
    <col min="272" max="272" width="19.69921875" style="26" customWidth="1"/>
    <col min="273" max="273" width="23.59765625" style="26" customWidth="1"/>
    <col min="274" max="274" width="22.296875" style="26" bestFit="1" customWidth="1"/>
    <col min="275" max="512" width="7.5" style="26"/>
    <col min="513" max="513" width="6" style="26" customWidth="1"/>
    <col min="514" max="514" width="48.69921875" style="26" customWidth="1"/>
    <col min="515" max="515" width="9.09765625" style="26" customWidth="1"/>
    <col min="516" max="516" width="8.8984375" style="26" customWidth="1"/>
    <col min="517" max="518" width="0" style="26" hidden="1" customWidth="1"/>
    <col min="519" max="519" width="16.296875" style="26" bestFit="1" customWidth="1"/>
    <col min="520" max="520" width="17.19921875" style="26" bestFit="1" customWidth="1"/>
    <col min="521" max="521" width="15.296875" style="26" customWidth="1"/>
    <col min="522" max="522" width="16.796875" style="26" customWidth="1"/>
    <col min="523" max="523" width="19.09765625" style="26" customWidth="1"/>
    <col min="524" max="524" width="19.69921875" style="26" customWidth="1"/>
    <col min="525" max="525" width="0" style="26" hidden="1" customWidth="1"/>
    <col min="526" max="526" width="7.5" style="26"/>
    <col min="527" max="527" width="18.3984375" style="26" customWidth="1"/>
    <col min="528" max="528" width="19.69921875" style="26" customWidth="1"/>
    <col min="529" max="529" width="23.59765625" style="26" customWidth="1"/>
    <col min="530" max="530" width="22.296875" style="26" bestFit="1" customWidth="1"/>
    <col min="531" max="768" width="7.5" style="26"/>
    <col min="769" max="769" width="6" style="26" customWidth="1"/>
    <col min="770" max="770" width="48.69921875" style="26" customWidth="1"/>
    <col min="771" max="771" width="9.09765625" style="26" customWidth="1"/>
    <col min="772" max="772" width="8.8984375" style="26" customWidth="1"/>
    <col min="773" max="774" width="0" style="26" hidden="1" customWidth="1"/>
    <col min="775" max="775" width="16.296875" style="26" bestFit="1" customWidth="1"/>
    <col min="776" max="776" width="17.19921875" style="26" bestFit="1" customWidth="1"/>
    <col min="777" max="777" width="15.296875" style="26" customWidth="1"/>
    <col min="778" max="778" width="16.796875" style="26" customWidth="1"/>
    <col min="779" max="779" width="19.09765625" style="26" customWidth="1"/>
    <col min="780" max="780" width="19.69921875" style="26" customWidth="1"/>
    <col min="781" max="781" width="0" style="26" hidden="1" customWidth="1"/>
    <col min="782" max="782" width="7.5" style="26"/>
    <col min="783" max="783" width="18.3984375" style="26" customWidth="1"/>
    <col min="784" max="784" width="19.69921875" style="26" customWidth="1"/>
    <col min="785" max="785" width="23.59765625" style="26" customWidth="1"/>
    <col min="786" max="786" width="22.296875" style="26" bestFit="1" customWidth="1"/>
    <col min="787" max="1024" width="7.5" style="26"/>
    <col min="1025" max="1025" width="6" style="26" customWidth="1"/>
    <col min="1026" max="1026" width="48.69921875" style="26" customWidth="1"/>
    <col min="1027" max="1027" width="9.09765625" style="26" customWidth="1"/>
    <col min="1028" max="1028" width="8.8984375" style="26" customWidth="1"/>
    <col min="1029" max="1030" width="0" style="26" hidden="1" customWidth="1"/>
    <col min="1031" max="1031" width="16.296875" style="26" bestFit="1" customWidth="1"/>
    <col min="1032" max="1032" width="17.19921875" style="26" bestFit="1" customWidth="1"/>
    <col min="1033" max="1033" width="15.296875" style="26" customWidth="1"/>
    <col min="1034" max="1034" width="16.796875" style="26" customWidth="1"/>
    <col min="1035" max="1035" width="19.09765625" style="26" customWidth="1"/>
    <col min="1036" max="1036" width="19.69921875" style="26" customWidth="1"/>
    <col min="1037" max="1037" width="0" style="26" hidden="1" customWidth="1"/>
    <col min="1038" max="1038" width="7.5" style="26"/>
    <col min="1039" max="1039" width="18.3984375" style="26" customWidth="1"/>
    <col min="1040" max="1040" width="19.69921875" style="26" customWidth="1"/>
    <col min="1041" max="1041" width="23.59765625" style="26" customWidth="1"/>
    <col min="1042" max="1042" width="22.296875" style="26" bestFit="1" customWidth="1"/>
    <col min="1043" max="1280" width="7.5" style="26"/>
    <col min="1281" max="1281" width="6" style="26" customWidth="1"/>
    <col min="1282" max="1282" width="48.69921875" style="26" customWidth="1"/>
    <col min="1283" max="1283" width="9.09765625" style="26" customWidth="1"/>
    <col min="1284" max="1284" width="8.8984375" style="26" customWidth="1"/>
    <col min="1285" max="1286" width="0" style="26" hidden="1" customWidth="1"/>
    <col min="1287" max="1287" width="16.296875" style="26" bestFit="1" customWidth="1"/>
    <col min="1288" max="1288" width="17.19921875" style="26" bestFit="1" customWidth="1"/>
    <col min="1289" max="1289" width="15.296875" style="26" customWidth="1"/>
    <col min="1290" max="1290" width="16.796875" style="26" customWidth="1"/>
    <col min="1291" max="1291" width="19.09765625" style="26" customWidth="1"/>
    <col min="1292" max="1292" width="19.69921875" style="26" customWidth="1"/>
    <col min="1293" max="1293" width="0" style="26" hidden="1" customWidth="1"/>
    <col min="1294" max="1294" width="7.5" style="26"/>
    <col min="1295" max="1295" width="18.3984375" style="26" customWidth="1"/>
    <col min="1296" max="1296" width="19.69921875" style="26" customWidth="1"/>
    <col min="1297" max="1297" width="23.59765625" style="26" customWidth="1"/>
    <col min="1298" max="1298" width="22.296875" style="26" bestFit="1" customWidth="1"/>
    <col min="1299" max="1536" width="7.5" style="26"/>
    <col min="1537" max="1537" width="6" style="26" customWidth="1"/>
    <col min="1538" max="1538" width="48.69921875" style="26" customWidth="1"/>
    <col min="1539" max="1539" width="9.09765625" style="26" customWidth="1"/>
    <col min="1540" max="1540" width="8.8984375" style="26" customWidth="1"/>
    <col min="1541" max="1542" width="0" style="26" hidden="1" customWidth="1"/>
    <col min="1543" max="1543" width="16.296875" style="26" bestFit="1" customWidth="1"/>
    <col min="1544" max="1544" width="17.19921875" style="26" bestFit="1" customWidth="1"/>
    <col min="1545" max="1545" width="15.296875" style="26" customWidth="1"/>
    <col min="1546" max="1546" width="16.796875" style="26" customWidth="1"/>
    <col min="1547" max="1547" width="19.09765625" style="26" customWidth="1"/>
    <col min="1548" max="1548" width="19.69921875" style="26" customWidth="1"/>
    <col min="1549" max="1549" width="0" style="26" hidden="1" customWidth="1"/>
    <col min="1550" max="1550" width="7.5" style="26"/>
    <col min="1551" max="1551" width="18.3984375" style="26" customWidth="1"/>
    <col min="1552" max="1552" width="19.69921875" style="26" customWidth="1"/>
    <col min="1553" max="1553" width="23.59765625" style="26" customWidth="1"/>
    <col min="1554" max="1554" width="22.296875" style="26" bestFit="1" customWidth="1"/>
    <col min="1555" max="1792" width="7.5" style="26"/>
    <col min="1793" max="1793" width="6" style="26" customWidth="1"/>
    <col min="1794" max="1794" width="48.69921875" style="26" customWidth="1"/>
    <col min="1795" max="1795" width="9.09765625" style="26" customWidth="1"/>
    <col min="1796" max="1796" width="8.8984375" style="26" customWidth="1"/>
    <col min="1797" max="1798" width="0" style="26" hidden="1" customWidth="1"/>
    <col min="1799" max="1799" width="16.296875" style="26" bestFit="1" customWidth="1"/>
    <col min="1800" max="1800" width="17.19921875" style="26" bestFit="1" customWidth="1"/>
    <col min="1801" max="1801" width="15.296875" style="26" customWidth="1"/>
    <col min="1802" max="1802" width="16.796875" style="26" customWidth="1"/>
    <col min="1803" max="1803" width="19.09765625" style="26" customWidth="1"/>
    <col min="1804" max="1804" width="19.69921875" style="26" customWidth="1"/>
    <col min="1805" max="1805" width="0" style="26" hidden="1" customWidth="1"/>
    <col min="1806" max="1806" width="7.5" style="26"/>
    <col min="1807" max="1807" width="18.3984375" style="26" customWidth="1"/>
    <col min="1808" max="1808" width="19.69921875" style="26" customWidth="1"/>
    <col min="1809" max="1809" width="23.59765625" style="26" customWidth="1"/>
    <col min="1810" max="1810" width="22.296875" style="26" bestFit="1" customWidth="1"/>
    <col min="1811" max="2048" width="7.5" style="26"/>
    <col min="2049" max="2049" width="6" style="26" customWidth="1"/>
    <col min="2050" max="2050" width="48.69921875" style="26" customWidth="1"/>
    <col min="2051" max="2051" width="9.09765625" style="26" customWidth="1"/>
    <col min="2052" max="2052" width="8.8984375" style="26" customWidth="1"/>
    <col min="2053" max="2054" width="0" style="26" hidden="1" customWidth="1"/>
    <col min="2055" max="2055" width="16.296875" style="26" bestFit="1" customWidth="1"/>
    <col min="2056" max="2056" width="17.19921875" style="26" bestFit="1" customWidth="1"/>
    <col min="2057" max="2057" width="15.296875" style="26" customWidth="1"/>
    <col min="2058" max="2058" width="16.796875" style="26" customWidth="1"/>
    <col min="2059" max="2059" width="19.09765625" style="26" customWidth="1"/>
    <col min="2060" max="2060" width="19.69921875" style="26" customWidth="1"/>
    <col min="2061" max="2061" width="0" style="26" hidden="1" customWidth="1"/>
    <col min="2062" max="2062" width="7.5" style="26"/>
    <col min="2063" max="2063" width="18.3984375" style="26" customWidth="1"/>
    <col min="2064" max="2064" width="19.69921875" style="26" customWidth="1"/>
    <col min="2065" max="2065" width="23.59765625" style="26" customWidth="1"/>
    <col min="2066" max="2066" width="22.296875" style="26" bestFit="1" customWidth="1"/>
    <col min="2067" max="2304" width="7.5" style="26"/>
    <col min="2305" max="2305" width="6" style="26" customWidth="1"/>
    <col min="2306" max="2306" width="48.69921875" style="26" customWidth="1"/>
    <col min="2307" max="2307" width="9.09765625" style="26" customWidth="1"/>
    <col min="2308" max="2308" width="8.8984375" style="26" customWidth="1"/>
    <col min="2309" max="2310" width="0" style="26" hidden="1" customWidth="1"/>
    <col min="2311" max="2311" width="16.296875" style="26" bestFit="1" customWidth="1"/>
    <col min="2312" max="2312" width="17.19921875" style="26" bestFit="1" customWidth="1"/>
    <col min="2313" max="2313" width="15.296875" style="26" customWidth="1"/>
    <col min="2314" max="2314" width="16.796875" style="26" customWidth="1"/>
    <col min="2315" max="2315" width="19.09765625" style="26" customWidth="1"/>
    <col min="2316" max="2316" width="19.69921875" style="26" customWidth="1"/>
    <col min="2317" max="2317" width="0" style="26" hidden="1" customWidth="1"/>
    <col min="2318" max="2318" width="7.5" style="26"/>
    <col min="2319" max="2319" width="18.3984375" style="26" customWidth="1"/>
    <col min="2320" max="2320" width="19.69921875" style="26" customWidth="1"/>
    <col min="2321" max="2321" width="23.59765625" style="26" customWidth="1"/>
    <col min="2322" max="2322" width="22.296875" style="26" bestFit="1" customWidth="1"/>
    <col min="2323" max="2560" width="7.5" style="26"/>
    <col min="2561" max="2561" width="6" style="26" customWidth="1"/>
    <col min="2562" max="2562" width="48.69921875" style="26" customWidth="1"/>
    <col min="2563" max="2563" width="9.09765625" style="26" customWidth="1"/>
    <col min="2564" max="2564" width="8.8984375" style="26" customWidth="1"/>
    <col min="2565" max="2566" width="0" style="26" hidden="1" customWidth="1"/>
    <col min="2567" max="2567" width="16.296875" style="26" bestFit="1" customWidth="1"/>
    <col min="2568" max="2568" width="17.19921875" style="26" bestFit="1" customWidth="1"/>
    <col min="2569" max="2569" width="15.296875" style="26" customWidth="1"/>
    <col min="2570" max="2570" width="16.796875" style="26" customWidth="1"/>
    <col min="2571" max="2571" width="19.09765625" style="26" customWidth="1"/>
    <col min="2572" max="2572" width="19.69921875" style="26" customWidth="1"/>
    <col min="2573" max="2573" width="0" style="26" hidden="1" customWidth="1"/>
    <col min="2574" max="2574" width="7.5" style="26"/>
    <col min="2575" max="2575" width="18.3984375" style="26" customWidth="1"/>
    <col min="2576" max="2576" width="19.69921875" style="26" customWidth="1"/>
    <col min="2577" max="2577" width="23.59765625" style="26" customWidth="1"/>
    <col min="2578" max="2578" width="22.296875" style="26" bestFit="1" customWidth="1"/>
    <col min="2579" max="2816" width="7.5" style="26"/>
    <col min="2817" max="2817" width="6" style="26" customWidth="1"/>
    <col min="2818" max="2818" width="48.69921875" style="26" customWidth="1"/>
    <col min="2819" max="2819" width="9.09765625" style="26" customWidth="1"/>
    <col min="2820" max="2820" width="8.8984375" style="26" customWidth="1"/>
    <col min="2821" max="2822" width="0" style="26" hidden="1" customWidth="1"/>
    <col min="2823" max="2823" width="16.296875" style="26" bestFit="1" customWidth="1"/>
    <col min="2824" max="2824" width="17.19921875" style="26" bestFit="1" customWidth="1"/>
    <col min="2825" max="2825" width="15.296875" style="26" customWidth="1"/>
    <col min="2826" max="2826" width="16.796875" style="26" customWidth="1"/>
    <col min="2827" max="2827" width="19.09765625" style="26" customWidth="1"/>
    <col min="2828" max="2828" width="19.69921875" style="26" customWidth="1"/>
    <col min="2829" max="2829" width="0" style="26" hidden="1" customWidth="1"/>
    <col min="2830" max="2830" width="7.5" style="26"/>
    <col min="2831" max="2831" width="18.3984375" style="26" customWidth="1"/>
    <col min="2832" max="2832" width="19.69921875" style="26" customWidth="1"/>
    <col min="2833" max="2833" width="23.59765625" style="26" customWidth="1"/>
    <col min="2834" max="2834" width="22.296875" style="26" bestFit="1" customWidth="1"/>
    <col min="2835" max="3072" width="7.5" style="26"/>
    <col min="3073" max="3073" width="6" style="26" customWidth="1"/>
    <col min="3074" max="3074" width="48.69921875" style="26" customWidth="1"/>
    <col min="3075" max="3075" width="9.09765625" style="26" customWidth="1"/>
    <col min="3076" max="3076" width="8.8984375" style="26" customWidth="1"/>
    <col min="3077" max="3078" width="0" style="26" hidden="1" customWidth="1"/>
    <col min="3079" max="3079" width="16.296875" style="26" bestFit="1" customWidth="1"/>
    <col min="3080" max="3080" width="17.19921875" style="26" bestFit="1" customWidth="1"/>
    <col min="3081" max="3081" width="15.296875" style="26" customWidth="1"/>
    <col min="3082" max="3082" width="16.796875" style="26" customWidth="1"/>
    <col min="3083" max="3083" width="19.09765625" style="26" customWidth="1"/>
    <col min="3084" max="3084" width="19.69921875" style="26" customWidth="1"/>
    <col min="3085" max="3085" width="0" style="26" hidden="1" customWidth="1"/>
    <col min="3086" max="3086" width="7.5" style="26"/>
    <col min="3087" max="3087" width="18.3984375" style="26" customWidth="1"/>
    <col min="3088" max="3088" width="19.69921875" style="26" customWidth="1"/>
    <col min="3089" max="3089" width="23.59765625" style="26" customWidth="1"/>
    <col min="3090" max="3090" width="22.296875" style="26" bestFit="1" customWidth="1"/>
    <col min="3091" max="3328" width="7.5" style="26"/>
    <col min="3329" max="3329" width="6" style="26" customWidth="1"/>
    <col min="3330" max="3330" width="48.69921875" style="26" customWidth="1"/>
    <col min="3331" max="3331" width="9.09765625" style="26" customWidth="1"/>
    <col min="3332" max="3332" width="8.8984375" style="26" customWidth="1"/>
    <col min="3333" max="3334" width="0" style="26" hidden="1" customWidth="1"/>
    <col min="3335" max="3335" width="16.296875" style="26" bestFit="1" customWidth="1"/>
    <col min="3336" max="3336" width="17.19921875" style="26" bestFit="1" customWidth="1"/>
    <col min="3337" max="3337" width="15.296875" style="26" customWidth="1"/>
    <col min="3338" max="3338" width="16.796875" style="26" customWidth="1"/>
    <col min="3339" max="3339" width="19.09765625" style="26" customWidth="1"/>
    <col min="3340" max="3340" width="19.69921875" style="26" customWidth="1"/>
    <col min="3341" max="3341" width="0" style="26" hidden="1" customWidth="1"/>
    <col min="3342" max="3342" width="7.5" style="26"/>
    <col min="3343" max="3343" width="18.3984375" style="26" customWidth="1"/>
    <col min="3344" max="3344" width="19.69921875" style="26" customWidth="1"/>
    <col min="3345" max="3345" width="23.59765625" style="26" customWidth="1"/>
    <col min="3346" max="3346" width="22.296875" style="26" bestFit="1" customWidth="1"/>
    <col min="3347" max="3584" width="7.5" style="26"/>
    <col min="3585" max="3585" width="6" style="26" customWidth="1"/>
    <col min="3586" max="3586" width="48.69921875" style="26" customWidth="1"/>
    <col min="3587" max="3587" width="9.09765625" style="26" customWidth="1"/>
    <col min="3588" max="3588" width="8.8984375" style="26" customWidth="1"/>
    <col min="3589" max="3590" width="0" style="26" hidden="1" customWidth="1"/>
    <col min="3591" max="3591" width="16.296875" style="26" bestFit="1" customWidth="1"/>
    <col min="3592" max="3592" width="17.19921875" style="26" bestFit="1" customWidth="1"/>
    <col min="3593" max="3593" width="15.296875" style="26" customWidth="1"/>
    <col min="3594" max="3594" width="16.796875" style="26" customWidth="1"/>
    <col min="3595" max="3595" width="19.09765625" style="26" customWidth="1"/>
    <col min="3596" max="3596" width="19.69921875" style="26" customWidth="1"/>
    <col min="3597" max="3597" width="0" style="26" hidden="1" customWidth="1"/>
    <col min="3598" max="3598" width="7.5" style="26"/>
    <col min="3599" max="3599" width="18.3984375" style="26" customWidth="1"/>
    <col min="3600" max="3600" width="19.69921875" style="26" customWidth="1"/>
    <col min="3601" max="3601" width="23.59765625" style="26" customWidth="1"/>
    <col min="3602" max="3602" width="22.296875" style="26" bestFit="1" customWidth="1"/>
    <col min="3603" max="3840" width="7.5" style="26"/>
    <col min="3841" max="3841" width="6" style="26" customWidth="1"/>
    <col min="3842" max="3842" width="48.69921875" style="26" customWidth="1"/>
    <col min="3843" max="3843" width="9.09765625" style="26" customWidth="1"/>
    <col min="3844" max="3844" width="8.8984375" style="26" customWidth="1"/>
    <col min="3845" max="3846" width="0" style="26" hidden="1" customWidth="1"/>
    <col min="3847" max="3847" width="16.296875" style="26" bestFit="1" customWidth="1"/>
    <col min="3848" max="3848" width="17.19921875" style="26" bestFit="1" customWidth="1"/>
    <col min="3849" max="3849" width="15.296875" style="26" customWidth="1"/>
    <col min="3850" max="3850" width="16.796875" style="26" customWidth="1"/>
    <col min="3851" max="3851" width="19.09765625" style="26" customWidth="1"/>
    <col min="3852" max="3852" width="19.69921875" style="26" customWidth="1"/>
    <col min="3853" max="3853" width="0" style="26" hidden="1" customWidth="1"/>
    <col min="3854" max="3854" width="7.5" style="26"/>
    <col min="3855" max="3855" width="18.3984375" style="26" customWidth="1"/>
    <col min="3856" max="3856" width="19.69921875" style="26" customWidth="1"/>
    <col min="3857" max="3857" width="23.59765625" style="26" customWidth="1"/>
    <col min="3858" max="3858" width="22.296875" style="26" bestFit="1" customWidth="1"/>
    <col min="3859" max="4096" width="7.5" style="26"/>
    <col min="4097" max="4097" width="6" style="26" customWidth="1"/>
    <col min="4098" max="4098" width="48.69921875" style="26" customWidth="1"/>
    <col min="4099" max="4099" width="9.09765625" style="26" customWidth="1"/>
    <col min="4100" max="4100" width="8.8984375" style="26" customWidth="1"/>
    <col min="4101" max="4102" width="0" style="26" hidden="1" customWidth="1"/>
    <col min="4103" max="4103" width="16.296875" style="26" bestFit="1" customWidth="1"/>
    <col min="4104" max="4104" width="17.19921875" style="26" bestFit="1" customWidth="1"/>
    <col min="4105" max="4105" width="15.296875" style="26" customWidth="1"/>
    <col min="4106" max="4106" width="16.796875" style="26" customWidth="1"/>
    <col min="4107" max="4107" width="19.09765625" style="26" customWidth="1"/>
    <col min="4108" max="4108" width="19.69921875" style="26" customWidth="1"/>
    <col min="4109" max="4109" width="0" style="26" hidden="1" customWidth="1"/>
    <col min="4110" max="4110" width="7.5" style="26"/>
    <col min="4111" max="4111" width="18.3984375" style="26" customWidth="1"/>
    <col min="4112" max="4112" width="19.69921875" style="26" customWidth="1"/>
    <col min="4113" max="4113" width="23.59765625" style="26" customWidth="1"/>
    <col min="4114" max="4114" width="22.296875" style="26" bestFit="1" customWidth="1"/>
    <col min="4115" max="4352" width="7.5" style="26"/>
    <col min="4353" max="4353" width="6" style="26" customWidth="1"/>
    <col min="4354" max="4354" width="48.69921875" style="26" customWidth="1"/>
    <col min="4355" max="4355" width="9.09765625" style="26" customWidth="1"/>
    <col min="4356" max="4356" width="8.8984375" style="26" customWidth="1"/>
    <col min="4357" max="4358" width="0" style="26" hidden="1" customWidth="1"/>
    <col min="4359" max="4359" width="16.296875" style="26" bestFit="1" customWidth="1"/>
    <col min="4360" max="4360" width="17.19921875" style="26" bestFit="1" customWidth="1"/>
    <col min="4361" max="4361" width="15.296875" style="26" customWidth="1"/>
    <col min="4362" max="4362" width="16.796875" style="26" customWidth="1"/>
    <col min="4363" max="4363" width="19.09765625" style="26" customWidth="1"/>
    <col min="4364" max="4364" width="19.69921875" style="26" customWidth="1"/>
    <col min="4365" max="4365" width="0" style="26" hidden="1" customWidth="1"/>
    <col min="4366" max="4366" width="7.5" style="26"/>
    <col min="4367" max="4367" width="18.3984375" style="26" customWidth="1"/>
    <col min="4368" max="4368" width="19.69921875" style="26" customWidth="1"/>
    <col min="4369" max="4369" width="23.59765625" style="26" customWidth="1"/>
    <col min="4370" max="4370" width="22.296875" style="26" bestFit="1" customWidth="1"/>
    <col min="4371" max="4608" width="7.5" style="26"/>
    <col min="4609" max="4609" width="6" style="26" customWidth="1"/>
    <col min="4610" max="4610" width="48.69921875" style="26" customWidth="1"/>
    <col min="4611" max="4611" width="9.09765625" style="26" customWidth="1"/>
    <col min="4612" max="4612" width="8.8984375" style="26" customWidth="1"/>
    <col min="4613" max="4614" width="0" style="26" hidden="1" customWidth="1"/>
    <col min="4615" max="4615" width="16.296875" style="26" bestFit="1" customWidth="1"/>
    <col min="4616" max="4616" width="17.19921875" style="26" bestFit="1" customWidth="1"/>
    <col min="4617" max="4617" width="15.296875" style="26" customWidth="1"/>
    <col min="4618" max="4618" width="16.796875" style="26" customWidth="1"/>
    <col min="4619" max="4619" width="19.09765625" style="26" customWidth="1"/>
    <col min="4620" max="4620" width="19.69921875" style="26" customWidth="1"/>
    <col min="4621" max="4621" width="0" style="26" hidden="1" customWidth="1"/>
    <col min="4622" max="4622" width="7.5" style="26"/>
    <col min="4623" max="4623" width="18.3984375" style="26" customWidth="1"/>
    <col min="4624" max="4624" width="19.69921875" style="26" customWidth="1"/>
    <col min="4625" max="4625" width="23.59765625" style="26" customWidth="1"/>
    <col min="4626" max="4626" width="22.296875" style="26" bestFit="1" customWidth="1"/>
    <col min="4627" max="4864" width="7.5" style="26"/>
    <col min="4865" max="4865" width="6" style="26" customWidth="1"/>
    <col min="4866" max="4866" width="48.69921875" style="26" customWidth="1"/>
    <col min="4867" max="4867" width="9.09765625" style="26" customWidth="1"/>
    <col min="4868" max="4868" width="8.8984375" style="26" customWidth="1"/>
    <col min="4869" max="4870" width="0" style="26" hidden="1" customWidth="1"/>
    <col min="4871" max="4871" width="16.296875" style="26" bestFit="1" customWidth="1"/>
    <col min="4872" max="4872" width="17.19921875" style="26" bestFit="1" customWidth="1"/>
    <col min="4873" max="4873" width="15.296875" style="26" customWidth="1"/>
    <col min="4874" max="4874" width="16.796875" style="26" customWidth="1"/>
    <col min="4875" max="4875" width="19.09765625" style="26" customWidth="1"/>
    <col min="4876" max="4876" width="19.69921875" style="26" customWidth="1"/>
    <col min="4877" max="4877" width="0" style="26" hidden="1" customWidth="1"/>
    <col min="4878" max="4878" width="7.5" style="26"/>
    <col min="4879" max="4879" width="18.3984375" style="26" customWidth="1"/>
    <col min="4880" max="4880" width="19.69921875" style="26" customWidth="1"/>
    <col min="4881" max="4881" width="23.59765625" style="26" customWidth="1"/>
    <col min="4882" max="4882" width="22.296875" style="26" bestFit="1" customWidth="1"/>
    <col min="4883" max="5120" width="7.5" style="26"/>
    <col min="5121" max="5121" width="6" style="26" customWidth="1"/>
    <col min="5122" max="5122" width="48.69921875" style="26" customWidth="1"/>
    <col min="5123" max="5123" width="9.09765625" style="26" customWidth="1"/>
    <col min="5124" max="5124" width="8.8984375" style="26" customWidth="1"/>
    <col min="5125" max="5126" width="0" style="26" hidden="1" customWidth="1"/>
    <col min="5127" max="5127" width="16.296875" style="26" bestFit="1" customWidth="1"/>
    <col min="5128" max="5128" width="17.19921875" style="26" bestFit="1" customWidth="1"/>
    <col min="5129" max="5129" width="15.296875" style="26" customWidth="1"/>
    <col min="5130" max="5130" width="16.796875" style="26" customWidth="1"/>
    <col min="5131" max="5131" width="19.09765625" style="26" customWidth="1"/>
    <col min="5132" max="5132" width="19.69921875" style="26" customWidth="1"/>
    <col min="5133" max="5133" width="0" style="26" hidden="1" customWidth="1"/>
    <col min="5134" max="5134" width="7.5" style="26"/>
    <col min="5135" max="5135" width="18.3984375" style="26" customWidth="1"/>
    <col min="5136" max="5136" width="19.69921875" style="26" customWidth="1"/>
    <col min="5137" max="5137" width="23.59765625" style="26" customWidth="1"/>
    <col min="5138" max="5138" width="22.296875" style="26" bestFit="1" customWidth="1"/>
    <col min="5139" max="5376" width="7.5" style="26"/>
    <col min="5377" max="5377" width="6" style="26" customWidth="1"/>
    <col min="5378" max="5378" width="48.69921875" style="26" customWidth="1"/>
    <col min="5379" max="5379" width="9.09765625" style="26" customWidth="1"/>
    <col min="5380" max="5380" width="8.8984375" style="26" customWidth="1"/>
    <col min="5381" max="5382" width="0" style="26" hidden="1" customWidth="1"/>
    <col min="5383" max="5383" width="16.296875" style="26" bestFit="1" customWidth="1"/>
    <col min="5384" max="5384" width="17.19921875" style="26" bestFit="1" customWidth="1"/>
    <col min="5385" max="5385" width="15.296875" style="26" customWidth="1"/>
    <col min="5386" max="5386" width="16.796875" style="26" customWidth="1"/>
    <col min="5387" max="5387" width="19.09765625" style="26" customWidth="1"/>
    <col min="5388" max="5388" width="19.69921875" style="26" customWidth="1"/>
    <col min="5389" max="5389" width="0" style="26" hidden="1" customWidth="1"/>
    <col min="5390" max="5390" width="7.5" style="26"/>
    <col min="5391" max="5391" width="18.3984375" style="26" customWidth="1"/>
    <col min="5392" max="5392" width="19.69921875" style="26" customWidth="1"/>
    <col min="5393" max="5393" width="23.59765625" style="26" customWidth="1"/>
    <col min="5394" max="5394" width="22.296875" style="26" bestFit="1" customWidth="1"/>
    <col min="5395" max="5632" width="7.5" style="26"/>
    <col min="5633" max="5633" width="6" style="26" customWidth="1"/>
    <col min="5634" max="5634" width="48.69921875" style="26" customWidth="1"/>
    <col min="5635" max="5635" width="9.09765625" style="26" customWidth="1"/>
    <col min="5636" max="5636" width="8.8984375" style="26" customWidth="1"/>
    <col min="5637" max="5638" width="0" style="26" hidden="1" customWidth="1"/>
    <col min="5639" max="5639" width="16.296875" style="26" bestFit="1" customWidth="1"/>
    <col min="5640" max="5640" width="17.19921875" style="26" bestFit="1" customWidth="1"/>
    <col min="5641" max="5641" width="15.296875" style="26" customWidth="1"/>
    <col min="5642" max="5642" width="16.796875" style="26" customWidth="1"/>
    <col min="5643" max="5643" width="19.09765625" style="26" customWidth="1"/>
    <col min="5644" max="5644" width="19.69921875" style="26" customWidth="1"/>
    <col min="5645" max="5645" width="0" style="26" hidden="1" customWidth="1"/>
    <col min="5646" max="5646" width="7.5" style="26"/>
    <col min="5647" max="5647" width="18.3984375" style="26" customWidth="1"/>
    <col min="5648" max="5648" width="19.69921875" style="26" customWidth="1"/>
    <col min="5649" max="5649" width="23.59765625" style="26" customWidth="1"/>
    <col min="5650" max="5650" width="22.296875" style="26" bestFit="1" customWidth="1"/>
    <col min="5651" max="5888" width="7.5" style="26"/>
    <col min="5889" max="5889" width="6" style="26" customWidth="1"/>
    <col min="5890" max="5890" width="48.69921875" style="26" customWidth="1"/>
    <col min="5891" max="5891" width="9.09765625" style="26" customWidth="1"/>
    <col min="5892" max="5892" width="8.8984375" style="26" customWidth="1"/>
    <col min="5893" max="5894" width="0" style="26" hidden="1" customWidth="1"/>
    <col min="5895" max="5895" width="16.296875" style="26" bestFit="1" customWidth="1"/>
    <col min="5896" max="5896" width="17.19921875" style="26" bestFit="1" customWidth="1"/>
    <col min="5897" max="5897" width="15.296875" style="26" customWidth="1"/>
    <col min="5898" max="5898" width="16.796875" style="26" customWidth="1"/>
    <col min="5899" max="5899" width="19.09765625" style="26" customWidth="1"/>
    <col min="5900" max="5900" width="19.69921875" style="26" customWidth="1"/>
    <col min="5901" max="5901" width="0" style="26" hidden="1" customWidth="1"/>
    <col min="5902" max="5902" width="7.5" style="26"/>
    <col min="5903" max="5903" width="18.3984375" style="26" customWidth="1"/>
    <col min="5904" max="5904" width="19.69921875" style="26" customWidth="1"/>
    <col min="5905" max="5905" width="23.59765625" style="26" customWidth="1"/>
    <col min="5906" max="5906" width="22.296875" style="26" bestFit="1" customWidth="1"/>
    <col min="5907" max="6144" width="7.5" style="26"/>
    <col min="6145" max="6145" width="6" style="26" customWidth="1"/>
    <col min="6146" max="6146" width="48.69921875" style="26" customWidth="1"/>
    <col min="6147" max="6147" width="9.09765625" style="26" customWidth="1"/>
    <col min="6148" max="6148" width="8.8984375" style="26" customWidth="1"/>
    <col min="6149" max="6150" width="0" style="26" hidden="1" customWidth="1"/>
    <col min="6151" max="6151" width="16.296875" style="26" bestFit="1" customWidth="1"/>
    <col min="6152" max="6152" width="17.19921875" style="26" bestFit="1" customWidth="1"/>
    <col min="6153" max="6153" width="15.296875" style="26" customWidth="1"/>
    <col min="6154" max="6154" width="16.796875" style="26" customWidth="1"/>
    <col min="6155" max="6155" width="19.09765625" style="26" customWidth="1"/>
    <col min="6156" max="6156" width="19.69921875" style="26" customWidth="1"/>
    <col min="6157" max="6157" width="0" style="26" hidden="1" customWidth="1"/>
    <col min="6158" max="6158" width="7.5" style="26"/>
    <col min="6159" max="6159" width="18.3984375" style="26" customWidth="1"/>
    <col min="6160" max="6160" width="19.69921875" style="26" customWidth="1"/>
    <col min="6161" max="6161" width="23.59765625" style="26" customWidth="1"/>
    <col min="6162" max="6162" width="22.296875" style="26" bestFit="1" customWidth="1"/>
    <col min="6163" max="6400" width="7.5" style="26"/>
    <col min="6401" max="6401" width="6" style="26" customWidth="1"/>
    <col min="6402" max="6402" width="48.69921875" style="26" customWidth="1"/>
    <col min="6403" max="6403" width="9.09765625" style="26" customWidth="1"/>
    <col min="6404" max="6404" width="8.8984375" style="26" customWidth="1"/>
    <col min="6405" max="6406" width="0" style="26" hidden="1" customWidth="1"/>
    <col min="6407" max="6407" width="16.296875" style="26" bestFit="1" customWidth="1"/>
    <col min="6408" max="6408" width="17.19921875" style="26" bestFit="1" customWidth="1"/>
    <col min="6409" max="6409" width="15.296875" style="26" customWidth="1"/>
    <col min="6410" max="6410" width="16.796875" style="26" customWidth="1"/>
    <col min="6411" max="6411" width="19.09765625" style="26" customWidth="1"/>
    <col min="6412" max="6412" width="19.69921875" style="26" customWidth="1"/>
    <col min="6413" max="6413" width="0" style="26" hidden="1" customWidth="1"/>
    <col min="6414" max="6414" width="7.5" style="26"/>
    <col min="6415" max="6415" width="18.3984375" style="26" customWidth="1"/>
    <col min="6416" max="6416" width="19.69921875" style="26" customWidth="1"/>
    <col min="6417" max="6417" width="23.59765625" style="26" customWidth="1"/>
    <col min="6418" max="6418" width="22.296875" style="26" bestFit="1" customWidth="1"/>
    <col min="6419" max="6656" width="7.5" style="26"/>
    <col min="6657" max="6657" width="6" style="26" customWidth="1"/>
    <col min="6658" max="6658" width="48.69921875" style="26" customWidth="1"/>
    <col min="6659" max="6659" width="9.09765625" style="26" customWidth="1"/>
    <col min="6660" max="6660" width="8.8984375" style="26" customWidth="1"/>
    <col min="6661" max="6662" width="0" style="26" hidden="1" customWidth="1"/>
    <col min="6663" max="6663" width="16.296875" style="26" bestFit="1" customWidth="1"/>
    <col min="6664" max="6664" width="17.19921875" style="26" bestFit="1" customWidth="1"/>
    <col min="6665" max="6665" width="15.296875" style="26" customWidth="1"/>
    <col min="6666" max="6666" width="16.796875" style="26" customWidth="1"/>
    <col min="6667" max="6667" width="19.09765625" style="26" customWidth="1"/>
    <col min="6668" max="6668" width="19.69921875" style="26" customWidth="1"/>
    <col min="6669" max="6669" width="0" style="26" hidden="1" customWidth="1"/>
    <col min="6670" max="6670" width="7.5" style="26"/>
    <col min="6671" max="6671" width="18.3984375" style="26" customWidth="1"/>
    <col min="6672" max="6672" width="19.69921875" style="26" customWidth="1"/>
    <col min="6673" max="6673" width="23.59765625" style="26" customWidth="1"/>
    <col min="6674" max="6674" width="22.296875" style="26" bestFit="1" customWidth="1"/>
    <col min="6675" max="6912" width="7.5" style="26"/>
    <col min="6913" max="6913" width="6" style="26" customWidth="1"/>
    <col min="6914" max="6914" width="48.69921875" style="26" customWidth="1"/>
    <col min="6915" max="6915" width="9.09765625" style="26" customWidth="1"/>
    <col min="6916" max="6916" width="8.8984375" style="26" customWidth="1"/>
    <col min="6917" max="6918" width="0" style="26" hidden="1" customWidth="1"/>
    <col min="6919" max="6919" width="16.296875" style="26" bestFit="1" customWidth="1"/>
    <col min="6920" max="6920" width="17.19921875" style="26" bestFit="1" customWidth="1"/>
    <col min="6921" max="6921" width="15.296875" style="26" customWidth="1"/>
    <col min="6922" max="6922" width="16.796875" style="26" customWidth="1"/>
    <col min="6923" max="6923" width="19.09765625" style="26" customWidth="1"/>
    <col min="6924" max="6924" width="19.69921875" style="26" customWidth="1"/>
    <col min="6925" max="6925" width="0" style="26" hidden="1" customWidth="1"/>
    <col min="6926" max="6926" width="7.5" style="26"/>
    <col min="6927" max="6927" width="18.3984375" style="26" customWidth="1"/>
    <col min="6928" max="6928" width="19.69921875" style="26" customWidth="1"/>
    <col min="6929" max="6929" width="23.59765625" style="26" customWidth="1"/>
    <col min="6930" max="6930" width="22.296875" style="26" bestFit="1" customWidth="1"/>
    <col min="6931" max="7168" width="7.5" style="26"/>
    <col min="7169" max="7169" width="6" style="26" customWidth="1"/>
    <col min="7170" max="7170" width="48.69921875" style="26" customWidth="1"/>
    <col min="7171" max="7171" width="9.09765625" style="26" customWidth="1"/>
    <col min="7172" max="7172" width="8.8984375" style="26" customWidth="1"/>
    <col min="7173" max="7174" width="0" style="26" hidden="1" customWidth="1"/>
    <col min="7175" max="7175" width="16.296875" style="26" bestFit="1" customWidth="1"/>
    <col min="7176" max="7176" width="17.19921875" style="26" bestFit="1" customWidth="1"/>
    <col min="7177" max="7177" width="15.296875" style="26" customWidth="1"/>
    <col min="7178" max="7178" width="16.796875" style="26" customWidth="1"/>
    <col min="7179" max="7179" width="19.09765625" style="26" customWidth="1"/>
    <col min="7180" max="7180" width="19.69921875" style="26" customWidth="1"/>
    <col min="7181" max="7181" width="0" style="26" hidden="1" customWidth="1"/>
    <col min="7182" max="7182" width="7.5" style="26"/>
    <col min="7183" max="7183" width="18.3984375" style="26" customWidth="1"/>
    <col min="7184" max="7184" width="19.69921875" style="26" customWidth="1"/>
    <col min="7185" max="7185" width="23.59765625" style="26" customWidth="1"/>
    <col min="7186" max="7186" width="22.296875" style="26" bestFit="1" customWidth="1"/>
    <col min="7187" max="7424" width="7.5" style="26"/>
    <col min="7425" max="7425" width="6" style="26" customWidth="1"/>
    <col min="7426" max="7426" width="48.69921875" style="26" customWidth="1"/>
    <col min="7427" max="7427" width="9.09765625" style="26" customWidth="1"/>
    <col min="7428" max="7428" width="8.8984375" style="26" customWidth="1"/>
    <col min="7429" max="7430" width="0" style="26" hidden="1" customWidth="1"/>
    <col min="7431" max="7431" width="16.296875" style="26" bestFit="1" customWidth="1"/>
    <col min="7432" max="7432" width="17.19921875" style="26" bestFit="1" customWidth="1"/>
    <col min="7433" max="7433" width="15.296875" style="26" customWidth="1"/>
    <col min="7434" max="7434" width="16.796875" style="26" customWidth="1"/>
    <col min="7435" max="7435" width="19.09765625" style="26" customWidth="1"/>
    <col min="7436" max="7436" width="19.69921875" style="26" customWidth="1"/>
    <col min="7437" max="7437" width="0" style="26" hidden="1" customWidth="1"/>
    <col min="7438" max="7438" width="7.5" style="26"/>
    <col min="7439" max="7439" width="18.3984375" style="26" customWidth="1"/>
    <col min="7440" max="7440" width="19.69921875" style="26" customWidth="1"/>
    <col min="7441" max="7441" width="23.59765625" style="26" customWidth="1"/>
    <col min="7442" max="7442" width="22.296875" style="26" bestFit="1" customWidth="1"/>
    <col min="7443" max="7680" width="7.5" style="26"/>
    <col min="7681" max="7681" width="6" style="26" customWidth="1"/>
    <col min="7682" max="7682" width="48.69921875" style="26" customWidth="1"/>
    <col min="7683" max="7683" width="9.09765625" style="26" customWidth="1"/>
    <col min="7684" max="7684" width="8.8984375" style="26" customWidth="1"/>
    <col min="7685" max="7686" width="0" style="26" hidden="1" customWidth="1"/>
    <col min="7687" max="7687" width="16.296875" style="26" bestFit="1" customWidth="1"/>
    <col min="7688" max="7688" width="17.19921875" style="26" bestFit="1" customWidth="1"/>
    <col min="7689" max="7689" width="15.296875" style="26" customWidth="1"/>
    <col min="7690" max="7690" width="16.796875" style="26" customWidth="1"/>
    <col min="7691" max="7691" width="19.09765625" style="26" customWidth="1"/>
    <col min="7692" max="7692" width="19.69921875" style="26" customWidth="1"/>
    <col min="7693" max="7693" width="0" style="26" hidden="1" customWidth="1"/>
    <col min="7694" max="7694" width="7.5" style="26"/>
    <col min="7695" max="7695" width="18.3984375" style="26" customWidth="1"/>
    <col min="7696" max="7696" width="19.69921875" style="26" customWidth="1"/>
    <col min="7697" max="7697" width="23.59765625" style="26" customWidth="1"/>
    <col min="7698" max="7698" width="22.296875" style="26" bestFit="1" customWidth="1"/>
    <col min="7699" max="7936" width="7.5" style="26"/>
    <col min="7937" max="7937" width="6" style="26" customWidth="1"/>
    <col min="7938" max="7938" width="48.69921875" style="26" customWidth="1"/>
    <col min="7939" max="7939" width="9.09765625" style="26" customWidth="1"/>
    <col min="7940" max="7940" width="8.8984375" style="26" customWidth="1"/>
    <col min="7941" max="7942" width="0" style="26" hidden="1" customWidth="1"/>
    <col min="7943" max="7943" width="16.296875" style="26" bestFit="1" customWidth="1"/>
    <col min="7944" max="7944" width="17.19921875" style="26" bestFit="1" customWidth="1"/>
    <col min="7945" max="7945" width="15.296875" style="26" customWidth="1"/>
    <col min="7946" max="7946" width="16.796875" style="26" customWidth="1"/>
    <col min="7947" max="7947" width="19.09765625" style="26" customWidth="1"/>
    <col min="7948" max="7948" width="19.69921875" style="26" customWidth="1"/>
    <col min="7949" max="7949" width="0" style="26" hidden="1" customWidth="1"/>
    <col min="7950" max="7950" width="7.5" style="26"/>
    <col min="7951" max="7951" width="18.3984375" style="26" customWidth="1"/>
    <col min="7952" max="7952" width="19.69921875" style="26" customWidth="1"/>
    <col min="7953" max="7953" width="23.59765625" style="26" customWidth="1"/>
    <col min="7954" max="7954" width="22.296875" style="26" bestFit="1" customWidth="1"/>
    <col min="7955" max="8192" width="7.5" style="26"/>
    <col min="8193" max="8193" width="6" style="26" customWidth="1"/>
    <col min="8194" max="8194" width="48.69921875" style="26" customWidth="1"/>
    <col min="8195" max="8195" width="9.09765625" style="26" customWidth="1"/>
    <col min="8196" max="8196" width="8.8984375" style="26" customWidth="1"/>
    <col min="8197" max="8198" width="0" style="26" hidden="1" customWidth="1"/>
    <col min="8199" max="8199" width="16.296875" style="26" bestFit="1" customWidth="1"/>
    <col min="8200" max="8200" width="17.19921875" style="26" bestFit="1" customWidth="1"/>
    <col min="8201" max="8201" width="15.296875" style="26" customWidth="1"/>
    <col min="8202" max="8202" width="16.796875" style="26" customWidth="1"/>
    <col min="8203" max="8203" width="19.09765625" style="26" customWidth="1"/>
    <col min="8204" max="8204" width="19.69921875" style="26" customWidth="1"/>
    <col min="8205" max="8205" width="0" style="26" hidden="1" customWidth="1"/>
    <col min="8206" max="8206" width="7.5" style="26"/>
    <col min="8207" max="8207" width="18.3984375" style="26" customWidth="1"/>
    <col min="8208" max="8208" width="19.69921875" style="26" customWidth="1"/>
    <col min="8209" max="8209" width="23.59765625" style="26" customWidth="1"/>
    <col min="8210" max="8210" width="22.296875" style="26" bestFit="1" customWidth="1"/>
    <col min="8211" max="8448" width="7.5" style="26"/>
    <col min="8449" max="8449" width="6" style="26" customWidth="1"/>
    <col min="8450" max="8450" width="48.69921875" style="26" customWidth="1"/>
    <col min="8451" max="8451" width="9.09765625" style="26" customWidth="1"/>
    <col min="8452" max="8452" width="8.8984375" style="26" customWidth="1"/>
    <col min="8453" max="8454" width="0" style="26" hidden="1" customWidth="1"/>
    <col min="8455" max="8455" width="16.296875" style="26" bestFit="1" customWidth="1"/>
    <col min="8456" max="8456" width="17.19921875" style="26" bestFit="1" customWidth="1"/>
    <col min="8457" max="8457" width="15.296875" style="26" customWidth="1"/>
    <col min="8458" max="8458" width="16.796875" style="26" customWidth="1"/>
    <col min="8459" max="8459" width="19.09765625" style="26" customWidth="1"/>
    <col min="8460" max="8460" width="19.69921875" style="26" customWidth="1"/>
    <col min="8461" max="8461" width="0" style="26" hidden="1" customWidth="1"/>
    <col min="8462" max="8462" width="7.5" style="26"/>
    <col min="8463" max="8463" width="18.3984375" style="26" customWidth="1"/>
    <col min="8464" max="8464" width="19.69921875" style="26" customWidth="1"/>
    <col min="8465" max="8465" width="23.59765625" style="26" customWidth="1"/>
    <col min="8466" max="8466" width="22.296875" style="26" bestFit="1" customWidth="1"/>
    <col min="8467" max="8704" width="7.5" style="26"/>
    <col min="8705" max="8705" width="6" style="26" customWidth="1"/>
    <col min="8706" max="8706" width="48.69921875" style="26" customWidth="1"/>
    <col min="8707" max="8707" width="9.09765625" style="26" customWidth="1"/>
    <col min="8708" max="8708" width="8.8984375" style="26" customWidth="1"/>
    <col min="8709" max="8710" width="0" style="26" hidden="1" customWidth="1"/>
    <col min="8711" max="8711" width="16.296875" style="26" bestFit="1" customWidth="1"/>
    <col min="8712" max="8712" width="17.19921875" style="26" bestFit="1" customWidth="1"/>
    <col min="8713" max="8713" width="15.296875" style="26" customWidth="1"/>
    <col min="8714" max="8714" width="16.796875" style="26" customWidth="1"/>
    <col min="8715" max="8715" width="19.09765625" style="26" customWidth="1"/>
    <col min="8716" max="8716" width="19.69921875" style="26" customWidth="1"/>
    <col min="8717" max="8717" width="0" style="26" hidden="1" customWidth="1"/>
    <col min="8718" max="8718" width="7.5" style="26"/>
    <col min="8719" max="8719" width="18.3984375" style="26" customWidth="1"/>
    <col min="8720" max="8720" width="19.69921875" style="26" customWidth="1"/>
    <col min="8721" max="8721" width="23.59765625" style="26" customWidth="1"/>
    <col min="8722" max="8722" width="22.296875" style="26" bestFit="1" customWidth="1"/>
    <col min="8723" max="8960" width="7.5" style="26"/>
    <col min="8961" max="8961" width="6" style="26" customWidth="1"/>
    <col min="8962" max="8962" width="48.69921875" style="26" customWidth="1"/>
    <col min="8963" max="8963" width="9.09765625" style="26" customWidth="1"/>
    <col min="8964" max="8964" width="8.8984375" style="26" customWidth="1"/>
    <col min="8965" max="8966" width="0" style="26" hidden="1" customWidth="1"/>
    <col min="8967" max="8967" width="16.296875" style="26" bestFit="1" customWidth="1"/>
    <col min="8968" max="8968" width="17.19921875" style="26" bestFit="1" customWidth="1"/>
    <col min="8969" max="8969" width="15.296875" style="26" customWidth="1"/>
    <col min="8970" max="8970" width="16.796875" style="26" customWidth="1"/>
    <col min="8971" max="8971" width="19.09765625" style="26" customWidth="1"/>
    <col min="8972" max="8972" width="19.69921875" style="26" customWidth="1"/>
    <col min="8973" max="8973" width="0" style="26" hidden="1" customWidth="1"/>
    <col min="8974" max="8974" width="7.5" style="26"/>
    <col min="8975" max="8975" width="18.3984375" style="26" customWidth="1"/>
    <col min="8976" max="8976" width="19.69921875" style="26" customWidth="1"/>
    <col min="8977" max="8977" width="23.59765625" style="26" customWidth="1"/>
    <col min="8978" max="8978" width="22.296875" style="26" bestFit="1" customWidth="1"/>
    <col min="8979" max="9216" width="7.5" style="26"/>
    <col min="9217" max="9217" width="6" style="26" customWidth="1"/>
    <col min="9218" max="9218" width="48.69921875" style="26" customWidth="1"/>
    <col min="9219" max="9219" width="9.09765625" style="26" customWidth="1"/>
    <col min="9220" max="9220" width="8.8984375" style="26" customWidth="1"/>
    <col min="9221" max="9222" width="0" style="26" hidden="1" customWidth="1"/>
    <col min="9223" max="9223" width="16.296875" style="26" bestFit="1" customWidth="1"/>
    <col min="9224" max="9224" width="17.19921875" style="26" bestFit="1" customWidth="1"/>
    <col min="9225" max="9225" width="15.296875" style="26" customWidth="1"/>
    <col min="9226" max="9226" width="16.796875" style="26" customWidth="1"/>
    <col min="9227" max="9227" width="19.09765625" style="26" customWidth="1"/>
    <col min="9228" max="9228" width="19.69921875" style="26" customWidth="1"/>
    <col min="9229" max="9229" width="0" style="26" hidden="1" customWidth="1"/>
    <col min="9230" max="9230" width="7.5" style="26"/>
    <col min="9231" max="9231" width="18.3984375" style="26" customWidth="1"/>
    <col min="9232" max="9232" width="19.69921875" style="26" customWidth="1"/>
    <col min="9233" max="9233" width="23.59765625" style="26" customWidth="1"/>
    <col min="9234" max="9234" width="22.296875" style="26" bestFit="1" customWidth="1"/>
    <col min="9235" max="9472" width="7.5" style="26"/>
    <col min="9473" max="9473" width="6" style="26" customWidth="1"/>
    <col min="9474" max="9474" width="48.69921875" style="26" customWidth="1"/>
    <col min="9475" max="9475" width="9.09765625" style="26" customWidth="1"/>
    <col min="9476" max="9476" width="8.8984375" style="26" customWidth="1"/>
    <col min="9477" max="9478" width="0" style="26" hidden="1" customWidth="1"/>
    <col min="9479" max="9479" width="16.296875" style="26" bestFit="1" customWidth="1"/>
    <col min="9480" max="9480" width="17.19921875" style="26" bestFit="1" customWidth="1"/>
    <col min="9481" max="9481" width="15.296875" style="26" customWidth="1"/>
    <col min="9482" max="9482" width="16.796875" style="26" customWidth="1"/>
    <col min="9483" max="9483" width="19.09765625" style="26" customWidth="1"/>
    <col min="9484" max="9484" width="19.69921875" style="26" customWidth="1"/>
    <col min="9485" max="9485" width="0" style="26" hidden="1" customWidth="1"/>
    <col min="9486" max="9486" width="7.5" style="26"/>
    <col min="9487" max="9487" width="18.3984375" style="26" customWidth="1"/>
    <col min="9488" max="9488" width="19.69921875" style="26" customWidth="1"/>
    <col min="9489" max="9489" width="23.59765625" style="26" customWidth="1"/>
    <col min="9490" max="9490" width="22.296875" style="26" bestFit="1" customWidth="1"/>
    <col min="9491" max="9728" width="7.5" style="26"/>
    <col min="9729" max="9729" width="6" style="26" customWidth="1"/>
    <col min="9730" max="9730" width="48.69921875" style="26" customWidth="1"/>
    <col min="9731" max="9731" width="9.09765625" style="26" customWidth="1"/>
    <col min="9732" max="9732" width="8.8984375" style="26" customWidth="1"/>
    <col min="9733" max="9734" width="0" style="26" hidden="1" customWidth="1"/>
    <col min="9735" max="9735" width="16.296875" style="26" bestFit="1" customWidth="1"/>
    <col min="9736" max="9736" width="17.19921875" style="26" bestFit="1" customWidth="1"/>
    <col min="9737" max="9737" width="15.296875" style="26" customWidth="1"/>
    <col min="9738" max="9738" width="16.796875" style="26" customWidth="1"/>
    <col min="9739" max="9739" width="19.09765625" style="26" customWidth="1"/>
    <col min="9740" max="9740" width="19.69921875" style="26" customWidth="1"/>
    <col min="9741" max="9741" width="0" style="26" hidden="1" customWidth="1"/>
    <col min="9742" max="9742" width="7.5" style="26"/>
    <col min="9743" max="9743" width="18.3984375" style="26" customWidth="1"/>
    <col min="9744" max="9744" width="19.69921875" style="26" customWidth="1"/>
    <col min="9745" max="9745" width="23.59765625" style="26" customWidth="1"/>
    <col min="9746" max="9746" width="22.296875" style="26" bestFit="1" customWidth="1"/>
    <col min="9747" max="9984" width="7.5" style="26"/>
    <col min="9985" max="9985" width="6" style="26" customWidth="1"/>
    <col min="9986" max="9986" width="48.69921875" style="26" customWidth="1"/>
    <col min="9987" max="9987" width="9.09765625" style="26" customWidth="1"/>
    <col min="9988" max="9988" width="8.8984375" style="26" customWidth="1"/>
    <col min="9989" max="9990" width="0" style="26" hidden="1" customWidth="1"/>
    <col min="9991" max="9991" width="16.296875" style="26" bestFit="1" customWidth="1"/>
    <col min="9992" max="9992" width="17.19921875" style="26" bestFit="1" customWidth="1"/>
    <col min="9993" max="9993" width="15.296875" style="26" customWidth="1"/>
    <col min="9994" max="9994" width="16.796875" style="26" customWidth="1"/>
    <col min="9995" max="9995" width="19.09765625" style="26" customWidth="1"/>
    <col min="9996" max="9996" width="19.69921875" style="26" customWidth="1"/>
    <col min="9997" max="9997" width="0" style="26" hidden="1" customWidth="1"/>
    <col min="9998" max="9998" width="7.5" style="26"/>
    <col min="9999" max="9999" width="18.3984375" style="26" customWidth="1"/>
    <col min="10000" max="10000" width="19.69921875" style="26" customWidth="1"/>
    <col min="10001" max="10001" width="23.59765625" style="26" customWidth="1"/>
    <col min="10002" max="10002" width="22.296875" style="26" bestFit="1" customWidth="1"/>
    <col min="10003" max="10240" width="7.5" style="26"/>
    <col min="10241" max="10241" width="6" style="26" customWidth="1"/>
    <col min="10242" max="10242" width="48.69921875" style="26" customWidth="1"/>
    <col min="10243" max="10243" width="9.09765625" style="26" customWidth="1"/>
    <col min="10244" max="10244" width="8.8984375" style="26" customWidth="1"/>
    <col min="10245" max="10246" width="0" style="26" hidden="1" customWidth="1"/>
    <col min="10247" max="10247" width="16.296875" style="26" bestFit="1" customWidth="1"/>
    <col min="10248" max="10248" width="17.19921875" style="26" bestFit="1" customWidth="1"/>
    <col min="10249" max="10249" width="15.296875" style="26" customWidth="1"/>
    <col min="10250" max="10250" width="16.796875" style="26" customWidth="1"/>
    <col min="10251" max="10251" width="19.09765625" style="26" customWidth="1"/>
    <col min="10252" max="10252" width="19.69921875" style="26" customWidth="1"/>
    <col min="10253" max="10253" width="0" style="26" hidden="1" customWidth="1"/>
    <col min="10254" max="10254" width="7.5" style="26"/>
    <col min="10255" max="10255" width="18.3984375" style="26" customWidth="1"/>
    <col min="10256" max="10256" width="19.69921875" style="26" customWidth="1"/>
    <col min="10257" max="10257" width="23.59765625" style="26" customWidth="1"/>
    <col min="10258" max="10258" width="22.296875" style="26" bestFit="1" customWidth="1"/>
    <col min="10259" max="10496" width="7.5" style="26"/>
    <col min="10497" max="10497" width="6" style="26" customWidth="1"/>
    <col min="10498" max="10498" width="48.69921875" style="26" customWidth="1"/>
    <col min="10499" max="10499" width="9.09765625" style="26" customWidth="1"/>
    <col min="10500" max="10500" width="8.8984375" style="26" customWidth="1"/>
    <col min="10501" max="10502" width="0" style="26" hidden="1" customWidth="1"/>
    <col min="10503" max="10503" width="16.296875" style="26" bestFit="1" customWidth="1"/>
    <col min="10504" max="10504" width="17.19921875" style="26" bestFit="1" customWidth="1"/>
    <col min="10505" max="10505" width="15.296875" style="26" customWidth="1"/>
    <col min="10506" max="10506" width="16.796875" style="26" customWidth="1"/>
    <col min="10507" max="10507" width="19.09765625" style="26" customWidth="1"/>
    <col min="10508" max="10508" width="19.69921875" style="26" customWidth="1"/>
    <col min="10509" max="10509" width="0" style="26" hidden="1" customWidth="1"/>
    <col min="10510" max="10510" width="7.5" style="26"/>
    <col min="10511" max="10511" width="18.3984375" style="26" customWidth="1"/>
    <col min="10512" max="10512" width="19.69921875" style="26" customWidth="1"/>
    <col min="10513" max="10513" width="23.59765625" style="26" customWidth="1"/>
    <col min="10514" max="10514" width="22.296875" style="26" bestFit="1" customWidth="1"/>
    <col min="10515" max="10752" width="7.5" style="26"/>
    <col min="10753" max="10753" width="6" style="26" customWidth="1"/>
    <col min="10754" max="10754" width="48.69921875" style="26" customWidth="1"/>
    <col min="10755" max="10755" width="9.09765625" style="26" customWidth="1"/>
    <col min="10756" max="10756" width="8.8984375" style="26" customWidth="1"/>
    <col min="10757" max="10758" width="0" style="26" hidden="1" customWidth="1"/>
    <col min="10759" max="10759" width="16.296875" style="26" bestFit="1" customWidth="1"/>
    <col min="10760" max="10760" width="17.19921875" style="26" bestFit="1" customWidth="1"/>
    <col min="10761" max="10761" width="15.296875" style="26" customWidth="1"/>
    <col min="10762" max="10762" width="16.796875" style="26" customWidth="1"/>
    <col min="10763" max="10763" width="19.09765625" style="26" customWidth="1"/>
    <col min="10764" max="10764" width="19.69921875" style="26" customWidth="1"/>
    <col min="10765" max="10765" width="0" style="26" hidden="1" customWidth="1"/>
    <col min="10766" max="10766" width="7.5" style="26"/>
    <col min="10767" max="10767" width="18.3984375" style="26" customWidth="1"/>
    <col min="10768" max="10768" width="19.69921875" style="26" customWidth="1"/>
    <col min="10769" max="10769" width="23.59765625" style="26" customWidth="1"/>
    <col min="10770" max="10770" width="22.296875" style="26" bestFit="1" customWidth="1"/>
    <col min="10771" max="11008" width="7.5" style="26"/>
    <col min="11009" max="11009" width="6" style="26" customWidth="1"/>
    <col min="11010" max="11010" width="48.69921875" style="26" customWidth="1"/>
    <col min="11011" max="11011" width="9.09765625" style="26" customWidth="1"/>
    <col min="11012" max="11012" width="8.8984375" style="26" customWidth="1"/>
    <col min="11013" max="11014" width="0" style="26" hidden="1" customWidth="1"/>
    <col min="11015" max="11015" width="16.296875" style="26" bestFit="1" customWidth="1"/>
    <col min="11016" max="11016" width="17.19921875" style="26" bestFit="1" customWidth="1"/>
    <col min="11017" max="11017" width="15.296875" style="26" customWidth="1"/>
    <col min="11018" max="11018" width="16.796875" style="26" customWidth="1"/>
    <col min="11019" max="11019" width="19.09765625" style="26" customWidth="1"/>
    <col min="11020" max="11020" width="19.69921875" style="26" customWidth="1"/>
    <col min="11021" max="11021" width="0" style="26" hidden="1" customWidth="1"/>
    <col min="11022" max="11022" width="7.5" style="26"/>
    <col min="11023" max="11023" width="18.3984375" style="26" customWidth="1"/>
    <col min="11024" max="11024" width="19.69921875" style="26" customWidth="1"/>
    <col min="11025" max="11025" width="23.59765625" style="26" customWidth="1"/>
    <col min="11026" max="11026" width="22.296875" style="26" bestFit="1" customWidth="1"/>
    <col min="11027" max="11264" width="7.5" style="26"/>
    <col min="11265" max="11265" width="6" style="26" customWidth="1"/>
    <col min="11266" max="11266" width="48.69921875" style="26" customWidth="1"/>
    <col min="11267" max="11267" width="9.09765625" style="26" customWidth="1"/>
    <col min="11268" max="11268" width="8.8984375" style="26" customWidth="1"/>
    <col min="11269" max="11270" width="0" style="26" hidden="1" customWidth="1"/>
    <col min="11271" max="11271" width="16.296875" style="26" bestFit="1" customWidth="1"/>
    <col min="11272" max="11272" width="17.19921875" style="26" bestFit="1" customWidth="1"/>
    <col min="11273" max="11273" width="15.296875" style="26" customWidth="1"/>
    <col min="11274" max="11274" width="16.796875" style="26" customWidth="1"/>
    <col min="11275" max="11275" width="19.09765625" style="26" customWidth="1"/>
    <col min="11276" max="11276" width="19.69921875" style="26" customWidth="1"/>
    <col min="11277" max="11277" width="0" style="26" hidden="1" customWidth="1"/>
    <col min="11278" max="11278" width="7.5" style="26"/>
    <col min="11279" max="11279" width="18.3984375" style="26" customWidth="1"/>
    <col min="11280" max="11280" width="19.69921875" style="26" customWidth="1"/>
    <col min="11281" max="11281" width="23.59765625" style="26" customWidth="1"/>
    <col min="11282" max="11282" width="22.296875" style="26" bestFit="1" customWidth="1"/>
    <col min="11283" max="11520" width="7.5" style="26"/>
    <col min="11521" max="11521" width="6" style="26" customWidth="1"/>
    <col min="11522" max="11522" width="48.69921875" style="26" customWidth="1"/>
    <col min="11523" max="11523" width="9.09765625" style="26" customWidth="1"/>
    <col min="11524" max="11524" width="8.8984375" style="26" customWidth="1"/>
    <col min="11525" max="11526" width="0" style="26" hidden="1" customWidth="1"/>
    <col min="11527" max="11527" width="16.296875" style="26" bestFit="1" customWidth="1"/>
    <col min="11528" max="11528" width="17.19921875" style="26" bestFit="1" customWidth="1"/>
    <col min="11529" max="11529" width="15.296875" style="26" customWidth="1"/>
    <col min="11530" max="11530" width="16.796875" style="26" customWidth="1"/>
    <col min="11531" max="11531" width="19.09765625" style="26" customWidth="1"/>
    <col min="11532" max="11532" width="19.69921875" style="26" customWidth="1"/>
    <col min="11533" max="11533" width="0" style="26" hidden="1" customWidth="1"/>
    <col min="11534" max="11534" width="7.5" style="26"/>
    <col min="11535" max="11535" width="18.3984375" style="26" customWidth="1"/>
    <col min="11536" max="11536" width="19.69921875" style="26" customWidth="1"/>
    <col min="11537" max="11537" width="23.59765625" style="26" customWidth="1"/>
    <col min="11538" max="11538" width="22.296875" style="26" bestFit="1" customWidth="1"/>
    <col min="11539" max="11776" width="7.5" style="26"/>
    <col min="11777" max="11777" width="6" style="26" customWidth="1"/>
    <col min="11778" max="11778" width="48.69921875" style="26" customWidth="1"/>
    <col min="11779" max="11779" width="9.09765625" style="26" customWidth="1"/>
    <col min="11780" max="11780" width="8.8984375" style="26" customWidth="1"/>
    <col min="11781" max="11782" width="0" style="26" hidden="1" customWidth="1"/>
    <col min="11783" max="11783" width="16.296875" style="26" bestFit="1" customWidth="1"/>
    <col min="11784" max="11784" width="17.19921875" style="26" bestFit="1" customWidth="1"/>
    <col min="11785" max="11785" width="15.296875" style="26" customWidth="1"/>
    <col min="11786" max="11786" width="16.796875" style="26" customWidth="1"/>
    <col min="11787" max="11787" width="19.09765625" style="26" customWidth="1"/>
    <col min="11788" max="11788" width="19.69921875" style="26" customWidth="1"/>
    <col min="11789" max="11789" width="0" style="26" hidden="1" customWidth="1"/>
    <col min="11790" max="11790" width="7.5" style="26"/>
    <col min="11791" max="11791" width="18.3984375" style="26" customWidth="1"/>
    <col min="11792" max="11792" width="19.69921875" style="26" customWidth="1"/>
    <col min="11793" max="11793" width="23.59765625" style="26" customWidth="1"/>
    <col min="11794" max="11794" width="22.296875" style="26" bestFit="1" customWidth="1"/>
    <col min="11795" max="12032" width="7.5" style="26"/>
    <col min="12033" max="12033" width="6" style="26" customWidth="1"/>
    <col min="12034" max="12034" width="48.69921875" style="26" customWidth="1"/>
    <col min="12035" max="12035" width="9.09765625" style="26" customWidth="1"/>
    <col min="12036" max="12036" width="8.8984375" style="26" customWidth="1"/>
    <col min="12037" max="12038" width="0" style="26" hidden="1" customWidth="1"/>
    <col min="12039" max="12039" width="16.296875" style="26" bestFit="1" customWidth="1"/>
    <col min="12040" max="12040" width="17.19921875" style="26" bestFit="1" customWidth="1"/>
    <col min="12041" max="12041" width="15.296875" style="26" customWidth="1"/>
    <col min="12042" max="12042" width="16.796875" style="26" customWidth="1"/>
    <col min="12043" max="12043" width="19.09765625" style="26" customWidth="1"/>
    <col min="12044" max="12044" width="19.69921875" style="26" customWidth="1"/>
    <col min="12045" max="12045" width="0" style="26" hidden="1" customWidth="1"/>
    <col min="12046" max="12046" width="7.5" style="26"/>
    <col min="12047" max="12047" width="18.3984375" style="26" customWidth="1"/>
    <col min="12048" max="12048" width="19.69921875" style="26" customWidth="1"/>
    <col min="12049" max="12049" width="23.59765625" style="26" customWidth="1"/>
    <col min="12050" max="12050" width="22.296875" style="26" bestFit="1" customWidth="1"/>
    <col min="12051" max="12288" width="7.5" style="26"/>
    <col min="12289" max="12289" width="6" style="26" customWidth="1"/>
    <col min="12290" max="12290" width="48.69921875" style="26" customWidth="1"/>
    <col min="12291" max="12291" width="9.09765625" style="26" customWidth="1"/>
    <col min="12292" max="12292" width="8.8984375" style="26" customWidth="1"/>
    <col min="12293" max="12294" width="0" style="26" hidden="1" customWidth="1"/>
    <col min="12295" max="12295" width="16.296875" style="26" bestFit="1" customWidth="1"/>
    <col min="12296" max="12296" width="17.19921875" style="26" bestFit="1" customWidth="1"/>
    <col min="12297" max="12297" width="15.296875" style="26" customWidth="1"/>
    <col min="12298" max="12298" width="16.796875" style="26" customWidth="1"/>
    <col min="12299" max="12299" width="19.09765625" style="26" customWidth="1"/>
    <col min="12300" max="12300" width="19.69921875" style="26" customWidth="1"/>
    <col min="12301" max="12301" width="0" style="26" hidden="1" customWidth="1"/>
    <col min="12302" max="12302" width="7.5" style="26"/>
    <col min="12303" max="12303" width="18.3984375" style="26" customWidth="1"/>
    <col min="12304" max="12304" width="19.69921875" style="26" customWidth="1"/>
    <col min="12305" max="12305" width="23.59765625" style="26" customWidth="1"/>
    <col min="12306" max="12306" width="22.296875" style="26" bestFit="1" customWidth="1"/>
    <col min="12307" max="12544" width="7.5" style="26"/>
    <col min="12545" max="12545" width="6" style="26" customWidth="1"/>
    <col min="12546" max="12546" width="48.69921875" style="26" customWidth="1"/>
    <col min="12547" max="12547" width="9.09765625" style="26" customWidth="1"/>
    <col min="12548" max="12548" width="8.8984375" style="26" customWidth="1"/>
    <col min="12549" max="12550" width="0" style="26" hidden="1" customWidth="1"/>
    <col min="12551" max="12551" width="16.296875" style="26" bestFit="1" customWidth="1"/>
    <col min="12552" max="12552" width="17.19921875" style="26" bestFit="1" customWidth="1"/>
    <col min="12553" max="12553" width="15.296875" style="26" customWidth="1"/>
    <col min="12554" max="12554" width="16.796875" style="26" customWidth="1"/>
    <col min="12555" max="12555" width="19.09765625" style="26" customWidth="1"/>
    <col min="12556" max="12556" width="19.69921875" style="26" customWidth="1"/>
    <col min="12557" max="12557" width="0" style="26" hidden="1" customWidth="1"/>
    <col min="12558" max="12558" width="7.5" style="26"/>
    <col min="12559" max="12559" width="18.3984375" style="26" customWidth="1"/>
    <col min="12560" max="12560" width="19.69921875" style="26" customWidth="1"/>
    <col min="12561" max="12561" width="23.59765625" style="26" customWidth="1"/>
    <col min="12562" max="12562" width="22.296875" style="26" bestFit="1" customWidth="1"/>
    <col min="12563" max="12800" width="7.5" style="26"/>
    <col min="12801" max="12801" width="6" style="26" customWidth="1"/>
    <col min="12802" max="12802" width="48.69921875" style="26" customWidth="1"/>
    <col min="12803" max="12803" width="9.09765625" style="26" customWidth="1"/>
    <col min="12804" max="12804" width="8.8984375" style="26" customWidth="1"/>
    <col min="12805" max="12806" width="0" style="26" hidden="1" customWidth="1"/>
    <col min="12807" max="12807" width="16.296875" style="26" bestFit="1" customWidth="1"/>
    <col min="12808" max="12808" width="17.19921875" style="26" bestFit="1" customWidth="1"/>
    <col min="12809" max="12809" width="15.296875" style="26" customWidth="1"/>
    <col min="12810" max="12810" width="16.796875" style="26" customWidth="1"/>
    <col min="12811" max="12811" width="19.09765625" style="26" customWidth="1"/>
    <col min="12812" max="12812" width="19.69921875" style="26" customWidth="1"/>
    <col min="12813" max="12813" width="0" style="26" hidden="1" customWidth="1"/>
    <col min="12814" max="12814" width="7.5" style="26"/>
    <col min="12815" max="12815" width="18.3984375" style="26" customWidth="1"/>
    <col min="12816" max="12816" width="19.69921875" style="26" customWidth="1"/>
    <col min="12817" max="12817" width="23.59765625" style="26" customWidth="1"/>
    <col min="12818" max="12818" width="22.296875" style="26" bestFit="1" customWidth="1"/>
    <col min="12819" max="13056" width="7.5" style="26"/>
    <col min="13057" max="13057" width="6" style="26" customWidth="1"/>
    <col min="13058" max="13058" width="48.69921875" style="26" customWidth="1"/>
    <col min="13059" max="13059" width="9.09765625" style="26" customWidth="1"/>
    <col min="13060" max="13060" width="8.8984375" style="26" customWidth="1"/>
    <col min="13061" max="13062" width="0" style="26" hidden="1" customWidth="1"/>
    <col min="13063" max="13063" width="16.296875" style="26" bestFit="1" customWidth="1"/>
    <col min="13064" max="13064" width="17.19921875" style="26" bestFit="1" customWidth="1"/>
    <col min="13065" max="13065" width="15.296875" style="26" customWidth="1"/>
    <col min="13066" max="13066" width="16.796875" style="26" customWidth="1"/>
    <col min="13067" max="13067" width="19.09765625" style="26" customWidth="1"/>
    <col min="13068" max="13068" width="19.69921875" style="26" customWidth="1"/>
    <col min="13069" max="13069" width="0" style="26" hidden="1" customWidth="1"/>
    <col min="13070" max="13070" width="7.5" style="26"/>
    <col min="13071" max="13071" width="18.3984375" style="26" customWidth="1"/>
    <col min="13072" max="13072" width="19.69921875" style="26" customWidth="1"/>
    <col min="13073" max="13073" width="23.59765625" style="26" customWidth="1"/>
    <col min="13074" max="13074" width="22.296875" style="26" bestFit="1" customWidth="1"/>
    <col min="13075" max="13312" width="7.5" style="26"/>
    <col min="13313" max="13313" width="6" style="26" customWidth="1"/>
    <col min="13314" max="13314" width="48.69921875" style="26" customWidth="1"/>
    <col min="13315" max="13315" width="9.09765625" style="26" customWidth="1"/>
    <col min="13316" max="13316" width="8.8984375" style="26" customWidth="1"/>
    <col min="13317" max="13318" width="0" style="26" hidden="1" customWidth="1"/>
    <col min="13319" max="13319" width="16.296875" style="26" bestFit="1" customWidth="1"/>
    <col min="13320" max="13320" width="17.19921875" style="26" bestFit="1" customWidth="1"/>
    <col min="13321" max="13321" width="15.296875" style="26" customWidth="1"/>
    <col min="13322" max="13322" width="16.796875" style="26" customWidth="1"/>
    <col min="13323" max="13323" width="19.09765625" style="26" customWidth="1"/>
    <col min="13324" max="13324" width="19.69921875" style="26" customWidth="1"/>
    <col min="13325" max="13325" width="0" style="26" hidden="1" customWidth="1"/>
    <col min="13326" max="13326" width="7.5" style="26"/>
    <col min="13327" max="13327" width="18.3984375" style="26" customWidth="1"/>
    <col min="13328" max="13328" width="19.69921875" style="26" customWidth="1"/>
    <col min="13329" max="13329" width="23.59765625" style="26" customWidth="1"/>
    <col min="13330" max="13330" width="22.296875" style="26" bestFit="1" customWidth="1"/>
    <col min="13331" max="13568" width="7.5" style="26"/>
    <col min="13569" max="13569" width="6" style="26" customWidth="1"/>
    <col min="13570" max="13570" width="48.69921875" style="26" customWidth="1"/>
    <col min="13571" max="13571" width="9.09765625" style="26" customWidth="1"/>
    <col min="13572" max="13572" width="8.8984375" style="26" customWidth="1"/>
    <col min="13573" max="13574" width="0" style="26" hidden="1" customWidth="1"/>
    <col min="13575" max="13575" width="16.296875" style="26" bestFit="1" customWidth="1"/>
    <col min="13576" max="13576" width="17.19921875" style="26" bestFit="1" customWidth="1"/>
    <col min="13577" max="13577" width="15.296875" style="26" customWidth="1"/>
    <col min="13578" max="13578" width="16.796875" style="26" customWidth="1"/>
    <col min="13579" max="13579" width="19.09765625" style="26" customWidth="1"/>
    <col min="13580" max="13580" width="19.69921875" style="26" customWidth="1"/>
    <col min="13581" max="13581" width="0" style="26" hidden="1" customWidth="1"/>
    <col min="13582" max="13582" width="7.5" style="26"/>
    <col min="13583" max="13583" width="18.3984375" style="26" customWidth="1"/>
    <col min="13584" max="13584" width="19.69921875" style="26" customWidth="1"/>
    <col min="13585" max="13585" width="23.59765625" style="26" customWidth="1"/>
    <col min="13586" max="13586" width="22.296875" style="26" bestFit="1" customWidth="1"/>
    <col min="13587" max="13824" width="7.5" style="26"/>
    <col min="13825" max="13825" width="6" style="26" customWidth="1"/>
    <col min="13826" max="13826" width="48.69921875" style="26" customWidth="1"/>
    <col min="13827" max="13827" width="9.09765625" style="26" customWidth="1"/>
    <col min="13828" max="13828" width="8.8984375" style="26" customWidth="1"/>
    <col min="13829" max="13830" width="0" style="26" hidden="1" customWidth="1"/>
    <col min="13831" max="13831" width="16.296875" style="26" bestFit="1" customWidth="1"/>
    <col min="13832" max="13832" width="17.19921875" style="26" bestFit="1" customWidth="1"/>
    <col min="13833" max="13833" width="15.296875" style="26" customWidth="1"/>
    <col min="13834" max="13834" width="16.796875" style="26" customWidth="1"/>
    <col min="13835" max="13835" width="19.09765625" style="26" customWidth="1"/>
    <col min="13836" max="13836" width="19.69921875" style="26" customWidth="1"/>
    <col min="13837" max="13837" width="0" style="26" hidden="1" customWidth="1"/>
    <col min="13838" max="13838" width="7.5" style="26"/>
    <col min="13839" max="13839" width="18.3984375" style="26" customWidth="1"/>
    <col min="13840" max="13840" width="19.69921875" style="26" customWidth="1"/>
    <col min="13841" max="13841" width="23.59765625" style="26" customWidth="1"/>
    <col min="13842" max="13842" width="22.296875" style="26" bestFit="1" customWidth="1"/>
    <col min="13843" max="14080" width="7.5" style="26"/>
    <col min="14081" max="14081" width="6" style="26" customWidth="1"/>
    <col min="14082" max="14082" width="48.69921875" style="26" customWidth="1"/>
    <col min="14083" max="14083" width="9.09765625" style="26" customWidth="1"/>
    <col min="14084" max="14084" width="8.8984375" style="26" customWidth="1"/>
    <col min="14085" max="14086" width="0" style="26" hidden="1" customWidth="1"/>
    <col min="14087" max="14087" width="16.296875" style="26" bestFit="1" customWidth="1"/>
    <col min="14088" max="14088" width="17.19921875" style="26" bestFit="1" customWidth="1"/>
    <col min="14089" max="14089" width="15.296875" style="26" customWidth="1"/>
    <col min="14090" max="14090" width="16.796875" style="26" customWidth="1"/>
    <col min="14091" max="14091" width="19.09765625" style="26" customWidth="1"/>
    <col min="14092" max="14092" width="19.69921875" style="26" customWidth="1"/>
    <col min="14093" max="14093" width="0" style="26" hidden="1" customWidth="1"/>
    <col min="14094" max="14094" width="7.5" style="26"/>
    <col min="14095" max="14095" width="18.3984375" style="26" customWidth="1"/>
    <col min="14096" max="14096" width="19.69921875" style="26" customWidth="1"/>
    <col min="14097" max="14097" width="23.59765625" style="26" customWidth="1"/>
    <col min="14098" max="14098" width="22.296875" style="26" bestFit="1" customWidth="1"/>
    <col min="14099" max="14336" width="7.5" style="26"/>
    <col min="14337" max="14337" width="6" style="26" customWidth="1"/>
    <col min="14338" max="14338" width="48.69921875" style="26" customWidth="1"/>
    <col min="14339" max="14339" width="9.09765625" style="26" customWidth="1"/>
    <col min="14340" max="14340" width="8.8984375" style="26" customWidth="1"/>
    <col min="14341" max="14342" width="0" style="26" hidden="1" customWidth="1"/>
    <col min="14343" max="14343" width="16.296875" style="26" bestFit="1" customWidth="1"/>
    <col min="14344" max="14344" width="17.19921875" style="26" bestFit="1" customWidth="1"/>
    <col min="14345" max="14345" width="15.296875" style="26" customWidth="1"/>
    <col min="14346" max="14346" width="16.796875" style="26" customWidth="1"/>
    <col min="14347" max="14347" width="19.09765625" style="26" customWidth="1"/>
    <col min="14348" max="14348" width="19.69921875" style="26" customWidth="1"/>
    <col min="14349" max="14349" width="0" style="26" hidden="1" customWidth="1"/>
    <col min="14350" max="14350" width="7.5" style="26"/>
    <col min="14351" max="14351" width="18.3984375" style="26" customWidth="1"/>
    <col min="14352" max="14352" width="19.69921875" style="26" customWidth="1"/>
    <col min="14353" max="14353" width="23.59765625" style="26" customWidth="1"/>
    <col min="14354" max="14354" width="22.296875" style="26" bestFit="1" customWidth="1"/>
    <col min="14355" max="14592" width="7.5" style="26"/>
    <col min="14593" max="14593" width="6" style="26" customWidth="1"/>
    <col min="14594" max="14594" width="48.69921875" style="26" customWidth="1"/>
    <col min="14595" max="14595" width="9.09765625" style="26" customWidth="1"/>
    <col min="14596" max="14596" width="8.8984375" style="26" customWidth="1"/>
    <col min="14597" max="14598" width="0" style="26" hidden="1" customWidth="1"/>
    <col min="14599" max="14599" width="16.296875" style="26" bestFit="1" customWidth="1"/>
    <col min="14600" max="14600" width="17.19921875" style="26" bestFit="1" customWidth="1"/>
    <col min="14601" max="14601" width="15.296875" style="26" customWidth="1"/>
    <col min="14602" max="14602" width="16.796875" style="26" customWidth="1"/>
    <col min="14603" max="14603" width="19.09765625" style="26" customWidth="1"/>
    <col min="14604" max="14604" width="19.69921875" style="26" customWidth="1"/>
    <col min="14605" max="14605" width="0" style="26" hidden="1" customWidth="1"/>
    <col min="14606" max="14606" width="7.5" style="26"/>
    <col min="14607" max="14607" width="18.3984375" style="26" customWidth="1"/>
    <col min="14608" max="14608" width="19.69921875" style="26" customWidth="1"/>
    <col min="14609" max="14609" width="23.59765625" style="26" customWidth="1"/>
    <col min="14610" max="14610" width="22.296875" style="26" bestFit="1" customWidth="1"/>
    <col min="14611" max="14848" width="7.5" style="26"/>
    <col min="14849" max="14849" width="6" style="26" customWidth="1"/>
    <col min="14850" max="14850" width="48.69921875" style="26" customWidth="1"/>
    <col min="14851" max="14851" width="9.09765625" style="26" customWidth="1"/>
    <col min="14852" max="14852" width="8.8984375" style="26" customWidth="1"/>
    <col min="14853" max="14854" width="0" style="26" hidden="1" customWidth="1"/>
    <col min="14855" max="14855" width="16.296875" style="26" bestFit="1" customWidth="1"/>
    <col min="14856" max="14856" width="17.19921875" style="26" bestFit="1" customWidth="1"/>
    <col min="14857" max="14857" width="15.296875" style="26" customWidth="1"/>
    <col min="14858" max="14858" width="16.796875" style="26" customWidth="1"/>
    <col min="14859" max="14859" width="19.09765625" style="26" customWidth="1"/>
    <col min="14860" max="14860" width="19.69921875" style="26" customWidth="1"/>
    <col min="14861" max="14861" width="0" style="26" hidden="1" customWidth="1"/>
    <col min="14862" max="14862" width="7.5" style="26"/>
    <col min="14863" max="14863" width="18.3984375" style="26" customWidth="1"/>
    <col min="14864" max="14864" width="19.69921875" style="26" customWidth="1"/>
    <col min="14865" max="14865" width="23.59765625" style="26" customWidth="1"/>
    <col min="14866" max="14866" width="22.296875" style="26" bestFit="1" customWidth="1"/>
    <col min="14867" max="15104" width="7.5" style="26"/>
    <col min="15105" max="15105" width="6" style="26" customWidth="1"/>
    <col min="15106" max="15106" width="48.69921875" style="26" customWidth="1"/>
    <col min="15107" max="15107" width="9.09765625" style="26" customWidth="1"/>
    <col min="15108" max="15108" width="8.8984375" style="26" customWidth="1"/>
    <col min="15109" max="15110" width="0" style="26" hidden="1" customWidth="1"/>
    <col min="15111" max="15111" width="16.296875" style="26" bestFit="1" customWidth="1"/>
    <col min="15112" max="15112" width="17.19921875" style="26" bestFit="1" customWidth="1"/>
    <col min="15113" max="15113" width="15.296875" style="26" customWidth="1"/>
    <col min="15114" max="15114" width="16.796875" style="26" customWidth="1"/>
    <col min="15115" max="15115" width="19.09765625" style="26" customWidth="1"/>
    <col min="15116" max="15116" width="19.69921875" style="26" customWidth="1"/>
    <col min="15117" max="15117" width="0" style="26" hidden="1" customWidth="1"/>
    <col min="15118" max="15118" width="7.5" style="26"/>
    <col min="15119" max="15119" width="18.3984375" style="26" customWidth="1"/>
    <col min="15120" max="15120" width="19.69921875" style="26" customWidth="1"/>
    <col min="15121" max="15121" width="23.59765625" style="26" customWidth="1"/>
    <col min="15122" max="15122" width="22.296875" style="26" bestFit="1" customWidth="1"/>
    <col min="15123" max="15360" width="7.5" style="26"/>
    <col min="15361" max="15361" width="6" style="26" customWidth="1"/>
    <col min="15362" max="15362" width="48.69921875" style="26" customWidth="1"/>
    <col min="15363" max="15363" width="9.09765625" style="26" customWidth="1"/>
    <col min="15364" max="15364" width="8.8984375" style="26" customWidth="1"/>
    <col min="15365" max="15366" width="0" style="26" hidden="1" customWidth="1"/>
    <col min="15367" max="15367" width="16.296875" style="26" bestFit="1" customWidth="1"/>
    <col min="15368" max="15368" width="17.19921875" style="26" bestFit="1" customWidth="1"/>
    <col min="15369" max="15369" width="15.296875" style="26" customWidth="1"/>
    <col min="15370" max="15370" width="16.796875" style="26" customWidth="1"/>
    <col min="15371" max="15371" width="19.09765625" style="26" customWidth="1"/>
    <col min="15372" max="15372" width="19.69921875" style="26" customWidth="1"/>
    <col min="15373" max="15373" width="0" style="26" hidden="1" customWidth="1"/>
    <col min="15374" max="15374" width="7.5" style="26"/>
    <col min="15375" max="15375" width="18.3984375" style="26" customWidth="1"/>
    <col min="15376" max="15376" width="19.69921875" style="26" customWidth="1"/>
    <col min="15377" max="15377" width="23.59765625" style="26" customWidth="1"/>
    <col min="15378" max="15378" width="22.296875" style="26" bestFit="1" customWidth="1"/>
    <col min="15379" max="15616" width="7.5" style="26"/>
    <col min="15617" max="15617" width="6" style="26" customWidth="1"/>
    <col min="15618" max="15618" width="48.69921875" style="26" customWidth="1"/>
    <col min="15619" max="15619" width="9.09765625" style="26" customWidth="1"/>
    <col min="15620" max="15620" width="8.8984375" style="26" customWidth="1"/>
    <col min="15621" max="15622" width="0" style="26" hidden="1" customWidth="1"/>
    <col min="15623" max="15623" width="16.296875" style="26" bestFit="1" customWidth="1"/>
    <col min="15624" max="15624" width="17.19921875" style="26" bestFit="1" customWidth="1"/>
    <col min="15625" max="15625" width="15.296875" style="26" customWidth="1"/>
    <col min="15626" max="15626" width="16.796875" style="26" customWidth="1"/>
    <col min="15627" max="15627" width="19.09765625" style="26" customWidth="1"/>
    <col min="15628" max="15628" width="19.69921875" style="26" customWidth="1"/>
    <col min="15629" max="15629" width="0" style="26" hidden="1" customWidth="1"/>
    <col min="15630" max="15630" width="7.5" style="26"/>
    <col min="15631" max="15631" width="18.3984375" style="26" customWidth="1"/>
    <col min="15632" max="15632" width="19.69921875" style="26" customWidth="1"/>
    <col min="15633" max="15633" width="23.59765625" style="26" customWidth="1"/>
    <col min="15634" max="15634" width="22.296875" style="26" bestFit="1" customWidth="1"/>
    <col min="15635" max="15872" width="7.5" style="26"/>
    <col min="15873" max="15873" width="6" style="26" customWidth="1"/>
    <col min="15874" max="15874" width="48.69921875" style="26" customWidth="1"/>
    <col min="15875" max="15875" width="9.09765625" style="26" customWidth="1"/>
    <col min="15876" max="15876" width="8.8984375" style="26" customWidth="1"/>
    <col min="15877" max="15878" width="0" style="26" hidden="1" customWidth="1"/>
    <col min="15879" max="15879" width="16.296875" style="26" bestFit="1" customWidth="1"/>
    <col min="15880" max="15880" width="17.19921875" style="26" bestFit="1" customWidth="1"/>
    <col min="15881" max="15881" width="15.296875" style="26" customWidth="1"/>
    <col min="15882" max="15882" width="16.796875" style="26" customWidth="1"/>
    <col min="15883" max="15883" width="19.09765625" style="26" customWidth="1"/>
    <col min="15884" max="15884" width="19.69921875" style="26" customWidth="1"/>
    <col min="15885" max="15885" width="0" style="26" hidden="1" customWidth="1"/>
    <col min="15886" max="15886" width="7.5" style="26"/>
    <col min="15887" max="15887" width="18.3984375" style="26" customWidth="1"/>
    <col min="15888" max="15888" width="19.69921875" style="26" customWidth="1"/>
    <col min="15889" max="15889" width="23.59765625" style="26" customWidth="1"/>
    <col min="15890" max="15890" width="22.296875" style="26" bestFit="1" customWidth="1"/>
    <col min="15891" max="16128" width="7.5" style="26"/>
    <col min="16129" max="16129" width="6" style="26" customWidth="1"/>
    <col min="16130" max="16130" width="48.69921875" style="26" customWidth="1"/>
    <col min="16131" max="16131" width="9.09765625" style="26" customWidth="1"/>
    <col min="16132" max="16132" width="8.8984375" style="26" customWidth="1"/>
    <col min="16133" max="16134" width="0" style="26" hidden="1" customWidth="1"/>
    <col min="16135" max="16135" width="16.296875" style="26" bestFit="1" customWidth="1"/>
    <col min="16136" max="16136" width="17.19921875" style="26" bestFit="1" customWidth="1"/>
    <col min="16137" max="16137" width="15.296875" style="26" customWidth="1"/>
    <col min="16138" max="16138" width="16.796875" style="26" customWidth="1"/>
    <col min="16139" max="16139" width="19.09765625" style="26" customWidth="1"/>
    <col min="16140" max="16140" width="19.69921875" style="26" customWidth="1"/>
    <col min="16141" max="16141" width="0" style="26" hidden="1" customWidth="1"/>
    <col min="16142" max="16142" width="7.5" style="26"/>
    <col min="16143" max="16143" width="18.3984375" style="26" customWidth="1"/>
    <col min="16144" max="16144" width="19.69921875" style="26" customWidth="1"/>
    <col min="16145" max="16145" width="23.59765625" style="26" customWidth="1"/>
    <col min="16146" max="16146" width="22.296875" style="26" bestFit="1" customWidth="1"/>
    <col min="16147" max="16384" width="7.5" style="26"/>
  </cols>
  <sheetData>
    <row r="1" spans="1:17" ht="35.25" customHeight="1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7" ht="17.399999999999999" thickBot="1" x14ac:dyDescent="0.35">
      <c r="A2" s="42"/>
      <c r="B2" s="42"/>
      <c r="C2" s="42"/>
      <c r="D2" s="42"/>
      <c r="E2" s="42"/>
      <c r="F2" s="42"/>
      <c r="G2" s="42"/>
      <c r="H2" s="42"/>
    </row>
    <row r="3" spans="1:17" s="42" customFormat="1" ht="36" customHeight="1" thickTop="1" x14ac:dyDescent="0.3">
      <c r="A3" s="45" t="s">
        <v>1</v>
      </c>
      <c r="B3" s="46" t="s">
        <v>2</v>
      </c>
      <c r="C3" s="46" t="s">
        <v>3</v>
      </c>
      <c r="D3" s="46" t="s">
        <v>4</v>
      </c>
      <c r="E3" s="47"/>
      <c r="F3" s="47"/>
      <c r="G3" s="48" t="s">
        <v>5</v>
      </c>
      <c r="H3" s="48" t="s">
        <v>6</v>
      </c>
      <c r="I3" s="46" t="s">
        <v>7</v>
      </c>
      <c r="J3" s="46"/>
      <c r="K3" s="46" t="s">
        <v>6</v>
      </c>
      <c r="L3" s="49"/>
      <c r="M3" s="50" t="s">
        <v>8</v>
      </c>
    </row>
    <row r="4" spans="1:17" s="42" customFormat="1" x14ac:dyDescent="0.3">
      <c r="A4" s="32"/>
      <c r="B4" s="33"/>
      <c r="C4" s="33"/>
      <c r="D4" s="33"/>
      <c r="E4" s="51"/>
      <c r="F4" s="51"/>
      <c r="G4" s="52"/>
      <c r="H4" s="52"/>
      <c r="I4" s="53" t="s">
        <v>9</v>
      </c>
      <c r="J4" s="53" t="s">
        <v>10</v>
      </c>
      <c r="K4" s="53" t="s">
        <v>9</v>
      </c>
      <c r="L4" s="54" t="s">
        <v>10</v>
      </c>
      <c r="M4" s="55"/>
    </row>
    <row r="5" spans="1:17" s="25" customFormat="1" ht="30" customHeight="1" x14ac:dyDescent="0.3">
      <c r="A5" s="1" t="s">
        <v>11</v>
      </c>
      <c r="B5" s="2" t="s">
        <v>12</v>
      </c>
      <c r="C5" s="2"/>
      <c r="D5" s="2"/>
      <c r="E5" s="2"/>
      <c r="F5" s="2"/>
      <c r="G5" s="5"/>
      <c r="H5" s="28">
        <f>SUM(H6:H12)</f>
        <v>593363356</v>
      </c>
      <c r="I5" s="6"/>
      <c r="J5" s="6"/>
      <c r="K5" s="28">
        <f>SUM(K6:K12)</f>
        <v>302615311.56</v>
      </c>
      <c r="L5" s="29">
        <f>SUM(L6:L12)</f>
        <v>290748044.44</v>
      </c>
      <c r="M5" s="30">
        <f>SUM(M6:M12)</f>
        <v>593363356</v>
      </c>
    </row>
    <row r="6" spans="1:17" ht="33.6" x14ac:dyDescent="0.3">
      <c r="A6" s="8">
        <v>1</v>
      </c>
      <c r="B6" s="9" t="s">
        <v>13</v>
      </c>
      <c r="C6" s="10">
        <v>1</v>
      </c>
      <c r="D6" s="10" t="s">
        <v>14</v>
      </c>
      <c r="E6" s="10">
        <v>418363356</v>
      </c>
      <c r="F6" s="3">
        <f>ROUND(G6,0)</f>
        <v>418363356</v>
      </c>
      <c r="G6" s="4" t="s">
        <v>15</v>
      </c>
      <c r="H6" s="5">
        <f>G6*C6</f>
        <v>418363356</v>
      </c>
      <c r="I6" s="12">
        <f t="shared" ref="I6:I12" si="0">+C6*0.51</f>
        <v>0.51</v>
      </c>
      <c r="J6" s="12">
        <f t="shared" ref="J6:J12" si="1">+C6*0.49</f>
        <v>0.49</v>
      </c>
      <c r="K6" s="5">
        <f t="shared" ref="K6:K12" si="2">+I6*G6</f>
        <v>213365311.56</v>
      </c>
      <c r="L6" s="13">
        <f t="shared" ref="L6:L12" si="3">+J6*G6</f>
        <v>204998044.44</v>
      </c>
      <c r="M6" s="17">
        <f t="shared" ref="M6:M12" si="4">+K6+L6</f>
        <v>418363356</v>
      </c>
      <c r="O6" s="56">
        <f>+H5+H13</f>
        <v>84266035021.566559</v>
      </c>
    </row>
    <row r="7" spans="1:17" ht="33.6" x14ac:dyDescent="0.3">
      <c r="A7" s="8">
        <v>2</v>
      </c>
      <c r="B7" s="9" t="s">
        <v>16</v>
      </c>
      <c r="C7" s="10">
        <v>1</v>
      </c>
      <c r="D7" s="10" t="s">
        <v>14</v>
      </c>
      <c r="E7" s="10">
        <v>25000000</v>
      </c>
      <c r="F7" s="3">
        <f t="shared" ref="F7:F70" si="5">ROUND(G7,0)</f>
        <v>25000000</v>
      </c>
      <c r="G7" s="4" t="s">
        <v>17</v>
      </c>
      <c r="H7" s="5">
        <f t="shared" ref="H7:H12" si="6">G7*C7</f>
        <v>25000000</v>
      </c>
      <c r="I7" s="12">
        <f t="shared" si="0"/>
        <v>0.51</v>
      </c>
      <c r="J7" s="12">
        <f t="shared" si="1"/>
        <v>0.49</v>
      </c>
      <c r="K7" s="5">
        <f t="shared" si="2"/>
        <v>12750000</v>
      </c>
      <c r="L7" s="13">
        <f t="shared" si="3"/>
        <v>12250000</v>
      </c>
      <c r="M7" s="17">
        <f t="shared" si="4"/>
        <v>25000000</v>
      </c>
    </row>
    <row r="8" spans="1:17" ht="50.4" x14ac:dyDescent="0.3">
      <c r="A8" s="8">
        <v>3</v>
      </c>
      <c r="B8" s="9" t="s">
        <v>18</v>
      </c>
      <c r="C8" s="10">
        <v>1</v>
      </c>
      <c r="D8" s="10" t="s">
        <v>14</v>
      </c>
      <c r="E8" s="10">
        <v>10000000</v>
      </c>
      <c r="F8" s="3">
        <f t="shared" si="5"/>
        <v>10000000</v>
      </c>
      <c r="G8" s="4" t="s">
        <v>19</v>
      </c>
      <c r="H8" s="5">
        <f t="shared" si="6"/>
        <v>10000000</v>
      </c>
      <c r="I8" s="12">
        <f t="shared" si="0"/>
        <v>0.51</v>
      </c>
      <c r="J8" s="12">
        <f t="shared" si="1"/>
        <v>0.49</v>
      </c>
      <c r="K8" s="5">
        <f t="shared" si="2"/>
        <v>5100000</v>
      </c>
      <c r="L8" s="13">
        <f t="shared" si="3"/>
        <v>4900000</v>
      </c>
      <c r="M8" s="17">
        <f t="shared" si="4"/>
        <v>10000000</v>
      </c>
    </row>
    <row r="9" spans="1:17" x14ac:dyDescent="0.3">
      <c r="A9" s="8">
        <v>4</v>
      </c>
      <c r="B9" s="9" t="s">
        <v>20</v>
      </c>
      <c r="C9" s="10">
        <v>1</v>
      </c>
      <c r="D9" s="10" t="s">
        <v>14</v>
      </c>
      <c r="E9" s="10">
        <v>30000000</v>
      </c>
      <c r="F9" s="3">
        <f t="shared" si="5"/>
        <v>30000000</v>
      </c>
      <c r="G9" s="4" t="s">
        <v>21</v>
      </c>
      <c r="H9" s="5">
        <f t="shared" si="6"/>
        <v>30000000</v>
      </c>
      <c r="I9" s="12">
        <f t="shared" si="0"/>
        <v>0.51</v>
      </c>
      <c r="J9" s="12">
        <f t="shared" si="1"/>
        <v>0.49</v>
      </c>
      <c r="K9" s="5">
        <f t="shared" si="2"/>
        <v>15300000</v>
      </c>
      <c r="L9" s="13">
        <f t="shared" si="3"/>
        <v>14700000</v>
      </c>
      <c r="M9" s="17">
        <f t="shared" si="4"/>
        <v>30000000</v>
      </c>
      <c r="O9" s="44">
        <f>K13+L13-H13</f>
        <v>2.13623046875E-4</v>
      </c>
    </row>
    <row r="10" spans="1:17" x14ac:dyDescent="0.3">
      <c r="A10" s="8">
        <v>5</v>
      </c>
      <c r="B10" s="9" t="s">
        <v>22</v>
      </c>
      <c r="C10" s="10">
        <v>1</v>
      </c>
      <c r="D10" s="10" t="s">
        <v>14</v>
      </c>
      <c r="E10" s="10">
        <v>75000000</v>
      </c>
      <c r="F10" s="3">
        <f t="shared" si="5"/>
        <v>75000000</v>
      </c>
      <c r="G10" s="4" t="s">
        <v>23</v>
      </c>
      <c r="H10" s="5">
        <f t="shared" si="6"/>
        <v>75000000</v>
      </c>
      <c r="I10" s="12">
        <f t="shared" si="0"/>
        <v>0.51</v>
      </c>
      <c r="J10" s="12">
        <f t="shared" si="1"/>
        <v>0.49</v>
      </c>
      <c r="K10" s="5">
        <f t="shared" si="2"/>
        <v>38250000</v>
      </c>
      <c r="L10" s="13">
        <f t="shared" si="3"/>
        <v>36750000</v>
      </c>
      <c r="M10" s="17">
        <f t="shared" si="4"/>
        <v>75000000</v>
      </c>
    </row>
    <row r="11" spans="1:17" x14ac:dyDescent="0.3">
      <c r="A11" s="8">
        <v>6</v>
      </c>
      <c r="B11" s="9" t="s">
        <v>24</v>
      </c>
      <c r="C11" s="10">
        <v>1</v>
      </c>
      <c r="D11" s="10" t="s">
        <v>14</v>
      </c>
      <c r="E11" s="10">
        <v>15000000</v>
      </c>
      <c r="F11" s="3">
        <f t="shared" si="5"/>
        <v>15000000</v>
      </c>
      <c r="G11" s="4" t="s">
        <v>25</v>
      </c>
      <c r="H11" s="5">
        <f t="shared" si="6"/>
        <v>15000000</v>
      </c>
      <c r="I11" s="12">
        <f t="shared" si="0"/>
        <v>0.51</v>
      </c>
      <c r="J11" s="12">
        <f t="shared" si="1"/>
        <v>0.49</v>
      </c>
      <c r="K11" s="5">
        <f t="shared" si="2"/>
        <v>7650000</v>
      </c>
      <c r="L11" s="13">
        <f t="shared" si="3"/>
        <v>7350000</v>
      </c>
      <c r="M11" s="17">
        <f t="shared" si="4"/>
        <v>15000000</v>
      </c>
      <c r="O11" s="44"/>
    </row>
    <row r="12" spans="1:17" x14ac:dyDescent="0.3">
      <c r="A12" s="8">
        <v>7</v>
      </c>
      <c r="B12" s="9" t="s">
        <v>26</v>
      </c>
      <c r="C12" s="10">
        <v>1</v>
      </c>
      <c r="D12" s="10" t="s">
        <v>14</v>
      </c>
      <c r="E12" s="10">
        <v>20000000</v>
      </c>
      <c r="F12" s="3">
        <f t="shared" si="5"/>
        <v>20000000</v>
      </c>
      <c r="G12" s="4" t="s">
        <v>27</v>
      </c>
      <c r="H12" s="5">
        <f t="shared" si="6"/>
        <v>20000000</v>
      </c>
      <c r="I12" s="12">
        <f t="shared" si="0"/>
        <v>0.51</v>
      </c>
      <c r="J12" s="12">
        <f t="shared" si="1"/>
        <v>0.49</v>
      </c>
      <c r="K12" s="5">
        <f t="shared" si="2"/>
        <v>10200000</v>
      </c>
      <c r="L12" s="13">
        <f t="shared" si="3"/>
        <v>9800000</v>
      </c>
      <c r="M12" s="17">
        <f t="shared" si="4"/>
        <v>20000000</v>
      </c>
    </row>
    <row r="13" spans="1:17" s="25" customFormat="1" ht="21.75" customHeight="1" x14ac:dyDescent="0.3">
      <c r="A13" s="1" t="s">
        <v>28</v>
      </c>
      <c r="B13" s="2" t="s">
        <v>29</v>
      </c>
      <c r="C13" s="2"/>
      <c r="D13" s="2"/>
      <c r="E13" s="2">
        <v>0</v>
      </c>
      <c r="F13" s="3">
        <f t="shared" si="5"/>
        <v>0</v>
      </c>
      <c r="G13" s="4"/>
      <c r="H13" s="28">
        <f>SUM(H16:H852)</f>
        <v>83672671665.566559</v>
      </c>
      <c r="I13" s="6"/>
      <c r="J13" s="6"/>
      <c r="K13" s="28">
        <f>SUM(K16:K852)</f>
        <v>42672885918.991135</v>
      </c>
      <c r="L13" s="29">
        <f>SUM(L16:L852)</f>
        <v>40999785746.575645</v>
      </c>
      <c r="M13" s="30">
        <f>SUM(M16:M852)</f>
        <v>83672671665.566559</v>
      </c>
    </row>
    <row r="14" spans="1:17" s="25" customFormat="1" x14ac:dyDescent="0.3">
      <c r="A14" s="1" t="s">
        <v>30</v>
      </c>
      <c r="B14" s="2" t="s">
        <v>31</v>
      </c>
      <c r="C14" s="2"/>
      <c r="D14" s="2"/>
      <c r="E14" s="2">
        <v>0</v>
      </c>
      <c r="F14" s="3">
        <f t="shared" si="5"/>
        <v>0</v>
      </c>
      <c r="G14" s="4"/>
      <c r="H14" s="5"/>
      <c r="I14" s="6"/>
      <c r="J14" s="6"/>
      <c r="K14" s="28"/>
      <c r="L14" s="7"/>
      <c r="M14" s="22"/>
      <c r="O14" s="25">
        <v>8047</v>
      </c>
      <c r="P14" s="25">
        <v>8462</v>
      </c>
      <c r="Q14" s="25">
        <f>+P14-O14</f>
        <v>415</v>
      </c>
    </row>
    <row r="15" spans="1:17" s="25" customFormat="1" x14ac:dyDescent="0.3">
      <c r="A15" s="1" t="s">
        <v>32</v>
      </c>
      <c r="B15" s="2" t="s">
        <v>33</v>
      </c>
      <c r="C15" s="2"/>
      <c r="D15" s="2"/>
      <c r="E15" s="2">
        <v>0</v>
      </c>
      <c r="F15" s="3">
        <f t="shared" si="5"/>
        <v>0</v>
      </c>
      <c r="G15" s="4"/>
      <c r="H15" s="5"/>
      <c r="I15" s="6"/>
      <c r="J15" s="6"/>
      <c r="K15" s="28"/>
      <c r="L15" s="7"/>
      <c r="M15" s="22"/>
      <c r="O15" s="25">
        <v>8047</v>
      </c>
      <c r="P15" s="25">
        <v>8329</v>
      </c>
      <c r="Q15" s="25">
        <f>+P15-O14</f>
        <v>282</v>
      </c>
    </row>
    <row r="16" spans="1:17" x14ac:dyDescent="0.3">
      <c r="A16" s="8">
        <v>1</v>
      </c>
      <c r="B16" s="9" t="s">
        <v>35</v>
      </c>
      <c r="C16" s="10">
        <v>0.63</v>
      </c>
      <c r="D16" s="10" t="s">
        <v>36</v>
      </c>
      <c r="E16" s="10">
        <v>2826386</v>
      </c>
      <c r="F16" s="3">
        <f t="shared" si="5"/>
        <v>2826386</v>
      </c>
      <c r="G16" s="4" t="s">
        <v>37</v>
      </c>
      <c r="H16" s="5">
        <f>G16*C16</f>
        <v>1780623.18</v>
      </c>
      <c r="I16" s="57">
        <f>+C16*$Q$15/$Q$14</f>
        <v>0.42809638554216867</v>
      </c>
      <c r="J16" s="57">
        <f>+C16*$Q$16/$Q$14</f>
        <v>0.20190361445783134</v>
      </c>
      <c r="K16" s="5">
        <f>+I16*G16</f>
        <v>1209965.6307469879</v>
      </c>
      <c r="L16" s="13">
        <f>+J16*G16</f>
        <v>570657.54925301205</v>
      </c>
      <c r="M16" s="17">
        <f>+K16+L16</f>
        <v>1780623.18</v>
      </c>
      <c r="Q16" s="26">
        <f>+Q14-Q15</f>
        <v>133</v>
      </c>
    </row>
    <row r="17" spans="1:17" x14ac:dyDescent="0.3">
      <c r="A17" s="8">
        <v>2</v>
      </c>
      <c r="B17" s="9" t="s">
        <v>38</v>
      </c>
      <c r="C17" s="10">
        <v>62.48</v>
      </c>
      <c r="D17" s="10" t="s">
        <v>36</v>
      </c>
      <c r="E17" s="10">
        <v>4868636</v>
      </c>
      <c r="F17" s="3">
        <f t="shared" si="5"/>
        <v>4868636</v>
      </c>
      <c r="G17" s="4" t="s">
        <v>39</v>
      </c>
      <c r="H17" s="5">
        <f t="shared" ref="H17:H70" si="7">G17*C17</f>
        <v>304192377.27999997</v>
      </c>
      <c r="I17" s="57">
        <f>+C17*$Q$15/$Q$14</f>
        <v>42.456289156626511</v>
      </c>
      <c r="J17" s="57">
        <f>+C17*$Q$16/$Q$14</f>
        <v>20.023710843373493</v>
      </c>
      <c r="K17" s="5">
        <f>+I17*G17</f>
        <v>206704217.81436148</v>
      </c>
      <c r="L17" s="13">
        <f>+J17*G17</f>
        <v>97488159.465638548</v>
      </c>
      <c r="M17" s="17">
        <f>+K17+L17</f>
        <v>304192377.28000003</v>
      </c>
    </row>
    <row r="18" spans="1:17" x14ac:dyDescent="0.3">
      <c r="A18" s="8">
        <v>3</v>
      </c>
      <c r="B18" s="9" t="s">
        <v>40</v>
      </c>
      <c r="C18" s="10">
        <v>7.33</v>
      </c>
      <c r="D18" s="10" t="s">
        <v>36</v>
      </c>
      <c r="E18" s="10">
        <v>2484809</v>
      </c>
      <c r="F18" s="3">
        <f t="shared" si="5"/>
        <v>2484809</v>
      </c>
      <c r="G18" s="4" t="s">
        <v>41</v>
      </c>
      <c r="H18" s="5">
        <f t="shared" si="7"/>
        <v>18213649.969999999</v>
      </c>
      <c r="I18" s="57">
        <f>+C18*$Q$15/$Q$14</f>
        <v>4.9808674698795183</v>
      </c>
      <c r="J18" s="57">
        <f>+C18*$Q$16/$Q$14</f>
        <v>2.3491325301204817</v>
      </c>
      <c r="K18" s="5">
        <f>+I18*G18</f>
        <v>12376504.316963855</v>
      </c>
      <c r="L18" s="13">
        <f>+J18*G18</f>
        <v>5837145.6530361436</v>
      </c>
      <c r="M18" s="17">
        <f>+K18+L18</f>
        <v>18213649.969999999</v>
      </c>
    </row>
    <row r="19" spans="1:17" s="25" customFormat="1" x14ac:dyDescent="0.3">
      <c r="A19" s="1" t="s">
        <v>42</v>
      </c>
      <c r="B19" s="2" t="s">
        <v>43</v>
      </c>
      <c r="C19" s="2"/>
      <c r="D19" s="2"/>
      <c r="E19" s="2">
        <v>0</v>
      </c>
      <c r="F19" s="3">
        <f t="shared" si="5"/>
        <v>0</v>
      </c>
      <c r="G19" s="4"/>
      <c r="H19" s="5"/>
      <c r="I19" s="6"/>
      <c r="J19" s="6"/>
      <c r="K19" s="28"/>
      <c r="L19" s="7"/>
      <c r="M19" s="22"/>
    </row>
    <row r="20" spans="1:17" x14ac:dyDescent="0.3">
      <c r="A20" s="8">
        <v>1</v>
      </c>
      <c r="B20" s="9" t="s">
        <v>35</v>
      </c>
      <c r="C20" s="10">
        <v>7.15</v>
      </c>
      <c r="D20" s="10" t="s">
        <v>36</v>
      </c>
      <c r="E20" s="10">
        <v>2826386</v>
      </c>
      <c r="F20" s="3">
        <f t="shared" si="5"/>
        <v>2826386</v>
      </c>
      <c r="G20" s="4" t="s">
        <v>37</v>
      </c>
      <c r="H20" s="5">
        <f t="shared" si="7"/>
        <v>20208659.900000002</v>
      </c>
      <c r="I20" s="11">
        <v>0</v>
      </c>
      <c r="J20" s="12">
        <f>+C20</f>
        <v>7.15</v>
      </c>
      <c r="K20" s="11">
        <f>+I20*G20</f>
        <v>0</v>
      </c>
      <c r="L20" s="13">
        <f>+J20*G20</f>
        <v>20208659.900000002</v>
      </c>
      <c r="M20" s="17">
        <f>+K20+L20</f>
        <v>20208659.900000002</v>
      </c>
    </row>
    <row r="21" spans="1:17" ht="33.6" x14ac:dyDescent="0.3">
      <c r="A21" s="8">
        <v>2</v>
      </c>
      <c r="B21" s="9" t="s">
        <v>44</v>
      </c>
      <c r="C21" s="10">
        <v>105.38</v>
      </c>
      <c r="D21" s="10" t="s">
        <v>36</v>
      </c>
      <c r="E21" s="10">
        <v>4868636</v>
      </c>
      <c r="F21" s="3">
        <f t="shared" si="5"/>
        <v>4868636</v>
      </c>
      <c r="G21" s="4" t="s">
        <v>39</v>
      </c>
      <c r="H21" s="5">
        <f t="shared" si="7"/>
        <v>513056861.68000001</v>
      </c>
      <c r="I21" s="11">
        <v>0</v>
      </c>
      <c r="J21" s="12">
        <f>+C21</f>
        <v>105.38</v>
      </c>
      <c r="K21" s="11">
        <f>+I21*G21</f>
        <v>0</v>
      </c>
      <c r="L21" s="13">
        <f>+J21*G21</f>
        <v>513056861.68000001</v>
      </c>
      <c r="M21" s="17">
        <f>+K21+L21</f>
        <v>513056861.68000001</v>
      </c>
    </row>
    <row r="22" spans="1:17" x14ac:dyDescent="0.3">
      <c r="A22" s="8">
        <v>3</v>
      </c>
      <c r="B22" s="9" t="s">
        <v>40</v>
      </c>
      <c r="C22" s="10">
        <v>8.02</v>
      </c>
      <c r="D22" s="10" t="s">
        <v>36</v>
      </c>
      <c r="E22" s="10">
        <v>2484809</v>
      </c>
      <c r="F22" s="3">
        <f t="shared" si="5"/>
        <v>2484809</v>
      </c>
      <c r="G22" s="4" t="s">
        <v>41</v>
      </c>
      <c r="H22" s="5">
        <f t="shared" si="7"/>
        <v>19928168.18</v>
      </c>
      <c r="I22" s="11">
        <v>0</v>
      </c>
      <c r="J22" s="12">
        <f>+C22</f>
        <v>8.02</v>
      </c>
      <c r="K22" s="11">
        <f>+I22*G22</f>
        <v>0</v>
      </c>
      <c r="L22" s="13">
        <f>+J22*G22</f>
        <v>19928168.18</v>
      </c>
      <c r="M22" s="17">
        <f>+K22+L22</f>
        <v>19928168.18</v>
      </c>
    </row>
    <row r="23" spans="1:17" s="25" customFormat="1" x14ac:dyDescent="0.3">
      <c r="A23" s="1" t="s">
        <v>45</v>
      </c>
      <c r="B23" s="2" t="s">
        <v>46</v>
      </c>
      <c r="C23" s="2"/>
      <c r="D23" s="2"/>
      <c r="E23" s="2">
        <v>0</v>
      </c>
      <c r="F23" s="3">
        <f t="shared" si="5"/>
        <v>0</v>
      </c>
      <c r="G23" s="4"/>
      <c r="H23" s="5"/>
      <c r="I23" s="6"/>
      <c r="J23" s="6"/>
      <c r="K23" s="28"/>
      <c r="L23" s="7"/>
      <c r="M23" s="22"/>
    </row>
    <row r="24" spans="1:17" x14ac:dyDescent="0.3">
      <c r="A24" s="8">
        <v>1</v>
      </c>
      <c r="B24" s="9" t="s">
        <v>35</v>
      </c>
      <c r="C24" s="10">
        <v>47.45</v>
      </c>
      <c r="D24" s="10" t="s">
        <v>36</v>
      </c>
      <c r="E24" s="10">
        <v>4020790</v>
      </c>
      <c r="F24" s="3">
        <f t="shared" si="5"/>
        <v>4020790</v>
      </c>
      <c r="G24" s="4" t="s">
        <v>47</v>
      </c>
      <c r="H24" s="5">
        <f t="shared" si="7"/>
        <v>190786485.5</v>
      </c>
      <c r="I24" s="11">
        <v>0</v>
      </c>
      <c r="J24" s="12">
        <f>+C24</f>
        <v>47.45</v>
      </c>
      <c r="K24" s="11">
        <f>+I24*G24</f>
        <v>0</v>
      </c>
      <c r="L24" s="13">
        <f>+J24*G24</f>
        <v>190786485.5</v>
      </c>
      <c r="M24" s="17">
        <f>+K24+L24</f>
        <v>190786485.5</v>
      </c>
    </row>
    <row r="25" spans="1:17" x14ac:dyDescent="0.3">
      <c r="A25" s="8">
        <v>2</v>
      </c>
      <c r="B25" s="9" t="s">
        <v>48</v>
      </c>
      <c r="C25" s="10">
        <v>0.56999999999999995</v>
      </c>
      <c r="D25" s="10" t="s">
        <v>36</v>
      </c>
      <c r="E25" s="10">
        <v>4531747</v>
      </c>
      <c r="F25" s="3">
        <f t="shared" si="5"/>
        <v>4531747</v>
      </c>
      <c r="G25" s="4" t="s">
        <v>49</v>
      </c>
      <c r="H25" s="5">
        <f t="shared" si="7"/>
        <v>2583095.7899999996</v>
      </c>
      <c r="I25" s="11">
        <v>0</v>
      </c>
      <c r="J25" s="12">
        <f>+C25</f>
        <v>0.56999999999999995</v>
      </c>
      <c r="K25" s="11">
        <f>+I25*G25</f>
        <v>0</v>
      </c>
      <c r="L25" s="13">
        <f>+J25*G25</f>
        <v>2583095.7899999996</v>
      </c>
      <c r="M25" s="17">
        <f>+K25+L25</f>
        <v>2583095.7899999996</v>
      </c>
    </row>
    <row r="26" spans="1:17" s="25" customFormat="1" x14ac:dyDescent="0.3">
      <c r="A26" s="1" t="s">
        <v>50</v>
      </c>
      <c r="B26" s="2" t="s">
        <v>51</v>
      </c>
      <c r="C26" s="2"/>
      <c r="D26" s="2"/>
      <c r="E26" s="2">
        <v>0</v>
      </c>
      <c r="F26" s="3">
        <f t="shared" si="5"/>
        <v>0</v>
      </c>
      <c r="G26" s="4"/>
      <c r="H26" s="5"/>
      <c r="I26" s="6"/>
      <c r="J26" s="6"/>
      <c r="K26" s="28"/>
      <c r="L26" s="7"/>
      <c r="M26" s="22"/>
    </row>
    <row r="27" spans="1:17" x14ac:dyDescent="0.3">
      <c r="A27" s="8">
        <v>1</v>
      </c>
      <c r="B27" s="9" t="s">
        <v>35</v>
      </c>
      <c r="C27" s="10">
        <v>293</v>
      </c>
      <c r="D27" s="10" t="s">
        <v>36</v>
      </c>
      <c r="E27" s="10">
        <v>4061205</v>
      </c>
      <c r="F27" s="3">
        <f t="shared" si="5"/>
        <v>4061205</v>
      </c>
      <c r="G27" s="4" t="s">
        <v>52</v>
      </c>
      <c r="H27" s="5">
        <f t="shared" si="7"/>
        <v>1189933065</v>
      </c>
      <c r="I27" s="20">
        <f>+C27*$Q$29/$Q$27</f>
        <v>77.482222222222219</v>
      </c>
      <c r="J27" s="20">
        <f>+C27*$Q$28/$Q$27</f>
        <v>215.51777777777778</v>
      </c>
      <c r="K27" s="5">
        <f t="shared" ref="K27:K32" si="8">+I27*G27</f>
        <v>314671188.30000001</v>
      </c>
      <c r="L27" s="13">
        <f t="shared" ref="L27:L32" si="9">+J27*G27</f>
        <v>875261876.70000005</v>
      </c>
      <c r="M27" s="17">
        <f t="shared" ref="M27:M32" si="10">+K27+L27</f>
        <v>1189933065</v>
      </c>
      <c r="O27" s="26">
        <v>8900</v>
      </c>
      <c r="P27" s="26">
        <v>9800</v>
      </c>
      <c r="Q27" s="26">
        <f>+P27-O27</f>
        <v>900</v>
      </c>
    </row>
    <row r="28" spans="1:17" x14ac:dyDescent="0.3">
      <c r="A28" s="8">
        <v>2</v>
      </c>
      <c r="B28" s="9" t="s">
        <v>48</v>
      </c>
      <c r="C28" s="10">
        <v>226.22</v>
      </c>
      <c r="D28" s="10" t="s">
        <v>36</v>
      </c>
      <c r="E28" s="10">
        <v>4881554</v>
      </c>
      <c r="F28" s="3">
        <f t="shared" si="5"/>
        <v>4881554</v>
      </c>
      <c r="G28" s="4" t="s">
        <v>53</v>
      </c>
      <c r="H28" s="5">
        <f t="shared" si="7"/>
        <v>1104305145.8799999</v>
      </c>
      <c r="I28" s="20">
        <f>+C28*$Q$29/$Q$27</f>
        <v>59.822622222222222</v>
      </c>
      <c r="J28" s="20">
        <f>+C28*$Q$28/$Q$27</f>
        <v>166.39737777777776</v>
      </c>
      <c r="K28" s="5">
        <f t="shared" si="8"/>
        <v>292027360.7993778</v>
      </c>
      <c r="L28" s="13">
        <f t="shared" si="9"/>
        <v>812277785.0806222</v>
      </c>
      <c r="M28" s="17">
        <f t="shared" si="10"/>
        <v>1104305145.8800001</v>
      </c>
      <c r="O28" s="26">
        <v>8900</v>
      </c>
      <c r="P28" s="26">
        <v>9562</v>
      </c>
      <c r="Q28" s="26">
        <f>+P28-O28</f>
        <v>662</v>
      </c>
    </row>
    <row r="29" spans="1:17" x14ac:dyDescent="0.3">
      <c r="A29" s="8">
        <v>3</v>
      </c>
      <c r="B29" s="9" t="s">
        <v>38</v>
      </c>
      <c r="C29" s="10">
        <v>49.42</v>
      </c>
      <c r="D29" s="10" t="s">
        <v>36</v>
      </c>
      <c r="E29" s="10">
        <v>1638699</v>
      </c>
      <c r="F29" s="3">
        <f t="shared" si="5"/>
        <v>1638699</v>
      </c>
      <c r="G29" s="4" t="s">
        <v>55</v>
      </c>
      <c r="H29" s="5">
        <f t="shared" si="7"/>
        <v>80984504.579999998</v>
      </c>
      <c r="I29" s="20">
        <f>+C29*$Q$29/$Q$27</f>
        <v>13.068844444444446</v>
      </c>
      <c r="J29" s="20">
        <f>+C29*$Q$28/$Q$27</f>
        <v>36.351155555555557</v>
      </c>
      <c r="K29" s="5">
        <f t="shared" si="8"/>
        <v>21415902.322266668</v>
      </c>
      <c r="L29" s="13">
        <f t="shared" si="9"/>
        <v>59568602.257733338</v>
      </c>
      <c r="M29" s="17">
        <f t="shared" si="10"/>
        <v>80984504.580000013</v>
      </c>
      <c r="O29" s="26">
        <v>9562</v>
      </c>
      <c r="P29" s="26">
        <v>9762</v>
      </c>
      <c r="Q29" s="26">
        <f>+Q27-Q28</f>
        <v>238</v>
      </c>
    </row>
    <row r="30" spans="1:17" x14ac:dyDescent="0.3">
      <c r="A30" s="8">
        <v>4</v>
      </c>
      <c r="B30" s="9" t="s">
        <v>56</v>
      </c>
      <c r="C30" s="3">
        <v>7731</v>
      </c>
      <c r="D30" s="10" t="s">
        <v>57</v>
      </c>
      <c r="E30" s="10">
        <v>120419</v>
      </c>
      <c r="F30" s="3">
        <f t="shared" si="5"/>
        <v>120419</v>
      </c>
      <c r="G30" s="4" t="s">
        <v>58</v>
      </c>
      <c r="H30" s="5">
        <f t="shared" si="7"/>
        <v>930959289</v>
      </c>
      <c r="I30" s="20">
        <f>+C30*$Q$29/$Q$27</f>
        <v>2044.42</v>
      </c>
      <c r="J30" s="20">
        <f>+C30*$Q$28/$Q$27</f>
        <v>5686.58</v>
      </c>
      <c r="K30" s="5">
        <f t="shared" si="8"/>
        <v>246187011.98000002</v>
      </c>
      <c r="L30" s="13">
        <f t="shared" si="9"/>
        <v>684772277.01999998</v>
      </c>
      <c r="M30" s="17">
        <f t="shared" si="10"/>
        <v>930959289</v>
      </c>
      <c r="P30" s="26">
        <f>+P27-P29</f>
        <v>38</v>
      </c>
    </row>
    <row r="31" spans="1:17" x14ac:dyDescent="0.3">
      <c r="A31" s="8">
        <v>5</v>
      </c>
      <c r="B31" s="9" t="s">
        <v>59</v>
      </c>
      <c r="C31" s="3">
        <v>5154</v>
      </c>
      <c r="D31" s="10" t="s">
        <v>57</v>
      </c>
      <c r="E31" s="10">
        <v>858386</v>
      </c>
      <c r="F31" s="3">
        <f t="shared" si="5"/>
        <v>858386</v>
      </c>
      <c r="G31" s="4" t="s">
        <v>60</v>
      </c>
      <c r="H31" s="5">
        <f t="shared" si="7"/>
        <v>4424121444</v>
      </c>
      <c r="I31" s="20">
        <f>+C31*$Q$29/$Q$27</f>
        <v>1362.9466666666667</v>
      </c>
      <c r="J31" s="20">
        <f>+C31*$Q$28/$Q$27</f>
        <v>3791.0533333333333</v>
      </c>
      <c r="K31" s="5">
        <f t="shared" si="8"/>
        <v>1169934337.4133334</v>
      </c>
      <c r="L31" s="13">
        <f t="shared" si="9"/>
        <v>3254187106.5866666</v>
      </c>
      <c r="M31" s="17">
        <f t="shared" si="10"/>
        <v>4424121444</v>
      </c>
    </row>
    <row r="32" spans="1:17" x14ac:dyDescent="0.3">
      <c r="A32" s="8">
        <v>6</v>
      </c>
      <c r="B32" s="9" t="s">
        <v>40</v>
      </c>
      <c r="C32" s="10">
        <v>3.84</v>
      </c>
      <c r="D32" s="10" t="s">
        <v>36</v>
      </c>
      <c r="E32" s="10">
        <v>2145753</v>
      </c>
      <c r="F32" s="3">
        <f t="shared" si="5"/>
        <v>2145753</v>
      </c>
      <c r="G32" s="4" t="s">
        <v>61</v>
      </c>
      <c r="H32" s="5">
        <f t="shared" si="7"/>
        <v>8239691.5199999996</v>
      </c>
      <c r="I32" s="20">
        <f>+C32*$Q$29/$Q$27</f>
        <v>1.0154666666666665</v>
      </c>
      <c r="J32" s="20">
        <f>+C32*$Q$28/$Q$27</f>
        <v>2.8245333333333331</v>
      </c>
      <c r="K32" s="5">
        <f t="shared" si="8"/>
        <v>2178940.6463999995</v>
      </c>
      <c r="L32" s="13">
        <f t="shared" si="9"/>
        <v>6060750.8735999996</v>
      </c>
      <c r="M32" s="17">
        <f t="shared" si="10"/>
        <v>8239691.5199999996</v>
      </c>
    </row>
    <row r="33" spans="1:13" s="25" customFormat="1" x14ac:dyDescent="0.3">
      <c r="A33" s="1" t="s">
        <v>62</v>
      </c>
      <c r="B33" s="2" t="s">
        <v>63</v>
      </c>
      <c r="C33" s="2"/>
      <c r="D33" s="2"/>
      <c r="E33" s="2">
        <v>0</v>
      </c>
      <c r="F33" s="3">
        <f t="shared" si="5"/>
        <v>0</v>
      </c>
      <c r="G33" s="4"/>
      <c r="H33" s="5"/>
      <c r="I33" s="6"/>
      <c r="J33" s="6"/>
      <c r="K33" s="5"/>
      <c r="L33" s="13"/>
      <c r="M33" s="17"/>
    </row>
    <row r="34" spans="1:13" x14ac:dyDescent="0.3">
      <c r="A34" s="8">
        <v>1</v>
      </c>
      <c r="B34" s="9" t="s">
        <v>35</v>
      </c>
      <c r="C34" s="10">
        <v>51.86</v>
      </c>
      <c r="D34" s="10" t="s">
        <v>36</v>
      </c>
      <c r="E34" s="10">
        <v>3819770</v>
      </c>
      <c r="F34" s="3">
        <f t="shared" si="5"/>
        <v>3819770</v>
      </c>
      <c r="G34" s="4" t="s">
        <v>64</v>
      </c>
      <c r="H34" s="5">
        <f t="shared" si="7"/>
        <v>198093272.19999999</v>
      </c>
      <c r="I34" s="12">
        <f>+C34</f>
        <v>51.86</v>
      </c>
      <c r="J34" s="11">
        <v>0</v>
      </c>
      <c r="K34" s="5">
        <f>+I34*G34</f>
        <v>198093272.19999999</v>
      </c>
      <c r="L34" s="19">
        <f>+J34*G34</f>
        <v>0</v>
      </c>
      <c r="M34" s="17">
        <f>+K34+L34</f>
        <v>198093272.19999999</v>
      </c>
    </row>
    <row r="35" spans="1:13" x14ac:dyDescent="0.3">
      <c r="A35" s="8">
        <v>2</v>
      </c>
      <c r="B35" s="9" t="s">
        <v>48</v>
      </c>
      <c r="C35" s="10">
        <v>5.85</v>
      </c>
      <c r="D35" s="10" t="s">
        <v>36</v>
      </c>
      <c r="E35" s="10">
        <v>4531747</v>
      </c>
      <c r="F35" s="3">
        <f t="shared" si="5"/>
        <v>4531747</v>
      </c>
      <c r="G35" s="4" t="s">
        <v>49</v>
      </c>
      <c r="H35" s="5">
        <f t="shared" si="7"/>
        <v>26510719.949999999</v>
      </c>
      <c r="I35" s="12">
        <f>+C35</f>
        <v>5.85</v>
      </c>
      <c r="J35" s="11">
        <v>0</v>
      </c>
      <c r="K35" s="5">
        <f>+I35*G35</f>
        <v>26510719.949999999</v>
      </c>
      <c r="L35" s="19">
        <f>+J35*G35</f>
        <v>0</v>
      </c>
      <c r="M35" s="17">
        <f>+K35+L35</f>
        <v>26510719.949999999</v>
      </c>
    </row>
    <row r="36" spans="1:13" x14ac:dyDescent="0.3">
      <c r="A36" s="8">
        <v>3</v>
      </c>
      <c r="B36" s="9" t="s">
        <v>38</v>
      </c>
      <c r="C36" s="10">
        <v>0.31</v>
      </c>
      <c r="D36" s="10" t="s">
        <v>36</v>
      </c>
      <c r="E36" s="10">
        <v>1638699</v>
      </c>
      <c r="F36" s="3">
        <f t="shared" si="5"/>
        <v>1638699</v>
      </c>
      <c r="G36" s="4" t="s">
        <v>55</v>
      </c>
      <c r="H36" s="5">
        <f t="shared" si="7"/>
        <v>507996.69</v>
      </c>
      <c r="I36" s="12">
        <f>+C36</f>
        <v>0.31</v>
      </c>
      <c r="J36" s="11">
        <v>0</v>
      </c>
      <c r="K36" s="5">
        <f>+I36*G36</f>
        <v>507996.69</v>
      </c>
      <c r="L36" s="19">
        <f>+J36*G36</f>
        <v>0</v>
      </c>
      <c r="M36" s="17">
        <f>+K36+L36</f>
        <v>507996.69</v>
      </c>
    </row>
    <row r="37" spans="1:13" x14ac:dyDescent="0.3">
      <c r="A37" s="8">
        <v>4</v>
      </c>
      <c r="B37" s="9" t="s">
        <v>56</v>
      </c>
      <c r="C37" s="10">
        <v>14</v>
      </c>
      <c r="D37" s="10" t="s">
        <v>57</v>
      </c>
      <c r="E37" s="10">
        <v>128215</v>
      </c>
      <c r="F37" s="3">
        <f t="shared" si="5"/>
        <v>128215</v>
      </c>
      <c r="G37" s="4" t="s">
        <v>65</v>
      </c>
      <c r="H37" s="5">
        <f t="shared" si="7"/>
        <v>1795010</v>
      </c>
      <c r="I37" s="12">
        <f>+C37</f>
        <v>14</v>
      </c>
      <c r="J37" s="11">
        <v>0</v>
      </c>
      <c r="K37" s="5">
        <f>+I37*G37</f>
        <v>1795010</v>
      </c>
      <c r="L37" s="19">
        <f>+J37*G37</f>
        <v>0</v>
      </c>
      <c r="M37" s="17">
        <f>+K37+L37</f>
        <v>1795010</v>
      </c>
    </row>
    <row r="38" spans="1:13" x14ac:dyDescent="0.3">
      <c r="A38" s="8">
        <v>5</v>
      </c>
      <c r="B38" s="9" t="s">
        <v>66</v>
      </c>
      <c r="C38" s="10">
        <v>0.23</v>
      </c>
      <c r="D38" s="10" t="s">
        <v>36</v>
      </c>
      <c r="E38" s="10">
        <v>739547</v>
      </c>
      <c r="F38" s="3">
        <f t="shared" si="5"/>
        <v>739547</v>
      </c>
      <c r="G38" s="4" t="s">
        <v>67</v>
      </c>
      <c r="H38" s="5">
        <f t="shared" si="7"/>
        <v>170095.81</v>
      </c>
      <c r="I38" s="12">
        <f>+C38</f>
        <v>0.23</v>
      </c>
      <c r="J38" s="11">
        <v>0</v>
      </c>
      <c r="K38" s="5">
        <f>+I38*G38</f>
        <v>170095.81</v>
      </c>
      <c r="L38" s="19">
        <f>+J38*G38</f>
        <v>0</v>
      </c>
      <c r="M38" s="17">
        <f>+K38+L38</f>
        <v>170095.81</v>
      </c>
    </row>
    <row r="39" spans="1:13" s="25" customFormat="1" x14ac:dyDescent="0.3">
      <c r="A39" s="1" t="s">
        <v>68</v>
      </c>
      <c r="B39" s="2" t="s">
        <v>69</v>
      </c>
      <c r="C39" s="2"/>
      <c r="D39" s="2"/>
      <c r="E39" s="2">
        <v>0</v>
      </c>
      <c r="F39" s="3">
        <f t="shared" si="5"/>
        <v>0</v>
      </c>
      <c r="G39" s="4"/>
      <c r="H39" s="5"/>
      <c r="I39" s="6"/>
      <c r="J39" s="6"/>
      <c r="K39" s="28"/>
      <c r="L39" s="7"/>
      <c r="M39" s="22"/>
    </row>
    <row r="40" spans="1:13" x14ac:dyDescent="0.3">
      <c r="A40" s="8">
        <v>1</v>
      </c>
      <c r="B40" s="9" t="s">
        <v>35</v>
      </c>
      <c r="C40" s="10">
        <v>19.27</v>
      </c>
      <c r="D40" s="10" t="s">
        <v>36</v>
      </c>
      <c r="E40" s="10">
        <v>2826386</v>
      </c>
      <c r="F40" s="3">
        <f t="shared" si="5"/>
        <v>2826386</v>
      </c>
      <c r="G40" s="4" t="s">
        <v>37</v>
      </c>
      <c r="H40" s="5">
        <f t="shared" si="7"/>
        <v>54464458.219999999</v>
      </c>
      <c r="I40" s="12">
        <f>+C40</f>
        <v>19.27</v>
      </c>
      <c r="J40" s="11">
        <v>0</v>
      </c>
      <c r="K40" s="5">
        <f>+I40*G40</f>
        <v>54464458.219999999</v>
      </c>
      <c r="L40" s="19">
        <f>+J40*G40</f>
        <v>0</v>
      </c>
      <c r="M40" s="17">
        <f>+K40+L40</f>
        <v>54464458.219999999</v>
      </c>
    </row>
    <row r="41" spans="1:13" x14ac:dyDescent="0.3">
      <c r="A41" s="8">
        <v>2</v>
      </c>
      <c r="B41" s="9" t="s">
        <v>48</v>
      </c>
      <c r="C41" s="10">
        <v>4.6100000000000003</v>
      </c>
      <c r="D41" s="10" t="s">
        <v>36</v>
      </c>
      <c r="E41" s="10">
        <v>3340388</v>
      </c>
      <c r="F41" s="3">
        <f t="shared" si="5"/>
        <v>3340388</v>
      </c>
      <c r="G41" s="4" t="s">
        <v>70</v>
      </c>
      <c r="H41" s="5">
        <f t="shared" si="7"/>
        <v>15399188.680000002</v>
      </c>
      <c r="I41" s="12">
        <f>+C41</f>
        <v>4.6100000000000003</v>
      </c>
      <c r="J41" s="11">
        <v>0</v>
      </c>
      <c r="K41" s="5">
        <f>+I41*G41</f>
        <v>15399188.680000002</v>
      </c>
      <c r="L41" s="19">
        <f>+J41*G41</f>
        <v>0</v>
      </c>
      <c r="M41" s="17">
        <f>+K41+L41</f>
        <v>15399188.680000002</v>
      </c>
    </row>
    <row r="42" spans="1:13" x14ac:dyDescent="0.3">
      <c r="A42" s="8">
        <v>3</v>
      </c>
      <c r="B42" s="9" t="s">
        <v>38</v>
      </c>
      <c r="C42" s="10">
        <v>44.88</v>
      </c>
      <c r="D42" s="10" t="s">
        <v>36</v>
      </c>
      <c r="E42" s="10">
        <v>1638699</v>
      </c>
      <c r="F42" s="3">
        <f t="shared" si="5"/>
        <v>1638699</v>
      </c>
      <c r="G42" s="4" t="s">
        <v>55</v>
      </c>
      <c r="H42" s="5">
        <f t="shared" si="7"/>
        <v>73544811.120000005</v>
      </c>
      <c r="I42" s="12">
        <f>+C42</f>
        <v>44.88</v>
      </c>
      <c r="J42" s="11">
        <v>0</v>
      </c>
      <c r="K42" s="5">
        <f>+I42*G42</f>
        <v>73544811.120000005</v>
      </c>
      <c r="L42" s="19">
        <f>+J42*G42</f>
        <v>0</v>
      </c>
      <c r="M42" s="17">
        <f>+K42+L42</f>
        <v>73544811.120000005</v>
      </c>
    </row>
    <row r="43" spans="1:13" x14ac:dyDescent="0.3">
      <c r="A43" s="8">
        <v>4</v>
      </c>
      <c r="B43" s="9" t="s">
        <v>56</v>
      </c>
      <c r="C43" s="10">
        <v>30</v>
      </c>
      <c r="D43" s="10" t="s">
        <v>57</v>
      </c>
      <c r="E43" s="10">
        <v>118621</v>
      </c>
      <c r="F43" s="3">
        <f t="shared" si="5"/>
        <v>118621</v>
      </c>
      <c r="G43" s="4" t="s">
        <v>71</v>
      </c>
      <c r="H43" s="5">
        <f t="shared" si="7"/>
        <v>3558630</v>
      </c>
      <c r="I43" s="12">
        <f>+C43</f>
        <v>30</v>
      </c>
      <c r="J43" s="11">
        <v>0</v>
      </c>
      <c r="K43" s="5">
        <f>+I43*G43</f>
        <v>3558630</v>
      </c>
      <c r="L43" s="19">
        <f>+J43*G43</f>
        <v>0</v>
      </c>
      <c r="M43" s="17">
        <f>+K43+L43</f>
        <v>3558630</v>
      </c>
    </row>
    <row r="44" spans="1:13" x14ac:dyDescent="0.3">
      <c r="A44" s="8">
        <v>5</v>
      </c>
      <c r="B44" s="9" t="s">
        <v>40</v>
      </c>
      <c r="C44" s="10">
        <v>7</v>
      </c>
      <c r="D44" s="10" t="s">
        <v>36</v>
      </c>
      <c r="E44" s="10">
        <v>1986499</v>
      </c>
      <c r="F44" s="3">
        <f t="shared" si="5"/>
        <v>1986499</v>
      </c>
      <c r="G44" s="4" t="s">
        <v>72</v>
      </c>
      <c r="H44" s="5">
        <f t="shared" si="7"/>
        <v>13905493</v>
      </c>
      <c r="I44" s="12">
        <f>+C44</f>
        <v>7</v>
      </c>
      <c r="J44" s="11">
        <v>0</v>
      </c>
      <c r="K44" s="5">
        <f>+I44*G44</f>
        <v>13905493</v>
      </c>
      <c r="L44" s="19">
        <f>+J44*G44</f>
        <v>0</v>
      </c>
      <c r="M44" s="17">
        <f>+K44+L44</f>
        <v>13905493</v>
      </c>
    </row>
    <row r="45" spans="1:13" s="25" customFormat="1" x14ac:dyDescent="0.3">
      <c r="A45" s="1" t="s">
        <v>73</v>
      </c>
      <c r="B45" s="2" t="s">
        <v>74</v>
      </c>
      <c r="C45" s="2"/>
      <c r="D45" s="2"/>
      <c r="E45" s="2">
        <v>0</v>
      </c>
      <c r="F45" s="3">
        <f t="shared" si="5"/>
        <v>0</v>
      </c>
      <c r="G45" s="4"/>
      <c r="H45" s="5"/>
      <c r="I45" s="6"/>
      <c r="J45" s="6"/>
      <c r="K45" s="28"/>
      <c r="L45" s="7"/>
      <c r="M45" s="22"/>
    </row>
    <row r="46" spans="1:13" x14ac:dyDescent="0.3">
      <c r="A46" s="8">
        <v>1</v>
      </c>
      <c r="B46" s="9" t="s">
        <v>35</v>
      </c>
      <c r="C46" s="10">
        <v>10.96</v>
      </c>
      <c r="D46" s="10" t="s">
        <v>36</v>
      </c>
      <c r="E46" s="10">
        <v>3722700</v>
      </c>
      <c r="F46" s="3">
        <f t="shared" si="5"/>
        <v>3722700</v>
      </c>
      <c r="G46" s="4" t="s">
        <v>75</v>
      </c>
      <c r="H46" s="5">
        <f t="shared" si="7"/>
        <v>40800792</v>
      </c>
      <c r="I46" s="12">
        <f>+C46</f>
        <v>10.96</v>
      </c>
      <c r="J46" s="11">
        <v>0</v>
      </c>
      <c r="K46" s="5">
        <f>+I46*G46</f>
        <v>40800792</v>
      </c>
      <c r="L46" s="19">
        <f>+J46*G46</f>
        <v>0</v>
      </c>
      <c r="M46" s="17">
        <f>+K46+L46</f>
        <v>40800792</v>
      </c>
    </row>
    <row r="47" spans="1:13" x14ac:dyDescent="0.3">
      <c r="A47" s="8">
        <v>2</v>
      </c>
      <c r="B47" s="9" t="s">
        <v>48</v>
      </c>
      <c r="C47" s="10">
        <v>3.68</v>
      </c>
      <c r="D47" s="10" t="s">
        <v>36</v>
      </c>
      <c r="E47" s="10">
        <v>5061357</v>
      </c>
      <c r="F47" s="3">
        <f t="shared" si="5"/>
        <v>5061357</v>
      </c>
      <c r="G47" s="4" t="s">
        <v>76</v>
      </c>
      <c r="H47" s="5">
        <f t="shared" si="7"/>
        <v>18625793.760000002</v>
      </c>
      <c r="I47" s="12">
        <f>+C47</f>
        <v>3.68</v>
      </c>
      <c r="J47" s="11">
        <v>0</v>
      </c>
      <c r="K47" s="5">
        <f>+I47*G47</f>
        <v>18625793.760000002</v>
      </c>
      <c r="L47" s="19">
        <f>+J47*G47</f>
        <v>0</v>
      </c>
      <c r="M47" s="17">
        <f>+K47+L47</f>
        <v>18625793.760000002</v>
      </c>
    </row>
    <row r="48" spans="1:13" x14ac:dyDescent="0.3">
      <c r="A48" s="8">
        <v>3</v>
      </c>
      <c r="B48" s="9" t="s">
        <v>38</v>
      </c>
      <c r="C48" s="10">
        <v>33.04</v>
      </c>
      <c r="D48" s="10" t="s">
        <v>36</v>
      </c>
      <c r="E48" s="10">
        <v>1638699</v>
      </c>
      <c r="F48" s="3">
        <f t="shared" si="5"/>
        <v>1638699</v>
      </c>
      <c r="G48" s="4" t="s">
        <v>55</v>
      </c>
      <c r="H48" s="5">
        <f t="shared" si="7"/>
        <v>54142614.960000001</v>
      </c>
      <c r="I48" s="12">
        <f>+C48</f>
        <v>33.04</v>
      </c>
      <c r="J48" s="11">
        <v>0</v>
      </c>
      <c r="K48" s="5">
        <f>+I48*G48</f>
        <v>54142614.960000001</v>
      </c>
      <c r="L48" s="19">
        <f>+J48*G48</f>
        <v>0</v>
      </c>
      <c r="M48" s="17">
        <f>+K48+L48</f>
        <v>54142614.960000001</v>
      </c>
    </row>
    <row r="49" spans="1:17" x14ac:dyDescent="0.3">
      <c r="A49" s="8">
        <v>4</v>
      </c>
      <c r="B49" s="9" t="s">
        <v>40</v>
      </c>
      <c r="C49" s="10">
        <v>8.57</v>
      </c>
      <c r="D49" s="10" t="s">
        <v>36</v>
      </c>
      <c r="E49" s="10">
        <v>2294732</v>
      </c>
      <c r="F49" s="3">
        <f t="shared" si="5"/>
        <v>2294732</v>
      </c>
      <c r="G49" s="4" t="s">
        <v>77</v>
      </c>
      <c r="H49" s="5">
        <f t="shared" si="7"/>
        <v>19665853.240000002</v>
      </c>
      <c r="I49" s="12">
        <f>+C49</f>
        <v>8.57</v>
      </c>
      <c r="J49" s="11">
        <v>0</v>
      </c>
      <c r="K49" s="5">
        <f>+I49*G49</f>
        <v>19665853.240000002</v>
      </c>
      <c r="L49" s="19">
        <f>+J49*G49</f>
        <v>0</v>
      </c>
      <c r="M49" s="17">
        <f>+K49+L49</f>
        <v>19665853.240000002</v>
      </c>
    </row>
    <row r="50" spans="1:17" s="25" customFormat="1" x14ac:dyDescent="0.3">
      <c r="A50" s="1" t="s">
        <v>78</v>
      </c>
      <c r="B50" s="2" t="s">
        <v>79</v>
      </c>
      <c r="C50" s="2"/>
      <c r="D50" s="2"/>
      <c r="E50" s="2">
        <v>0</v>
      </c>
      <c r="F50" s="3">
        <f t="shared" si="5"/>
        <v>0</v>
      </c>
      <c r="G50" s="4"/>
      <c r="H50" s="5"/>
      <c r="I50" s="6"/>
      <c r="J50" s="6"/>
      <c r="K50" s="28"/>
      <c r="L50" s="7"/>
      <c r="M50" s="22"/>
    </row>
    <row r="51" spans="1:17" x14ac:dyDescent="0.3">
      <c r="A51" s="8">
        <v>1</v>
      </c>
      <c r="B51" s="9" t="s">
        <v>35</v>
      </c>
      <c r="C51" s="10">
        <v>23.16</v>
      </c>
      <c r="D51" s="10" t="s">
        <v>36</v>
      </c>
      <c r="E51" s="10">
        <v>3989847</v>
      </c>
      <c r="F51" s="3">
        <f t="shared" si="5"/>
        <v>3989847</v>
      </c>
      <c r="G51" s="4" t="s">
        <v>80</v>
      </c>
      <c r="H51" s="5">
        <f t="shared" si="7"/>
        <v>92404856.519999996</v>
      </c>
      <c r="I51" s="12">
        <f>+C51</f>
        <v>23.16</v>
      </c>
      <c r="J51" s="11">
        <v>0</v>
      </c>
      <c r="K51" s="5">
        <f>+I51*G51</f>
        <v>92404856.519999996</v>
      </c>
      <c r="L51" s="19">
        <f>+J51*G51</f>
        <v>0</v>
      </c>
      <c r="M51" s="17">
        <f>+K51+L51</f>
        <v>92404856.519999996</v>
      </c>
    </row>
    <row r="52" spans="1:17" x14ac:dyDescent="0.3">
      <c r="A52" s="8">
        <v>2</v>
      </c>
      <c r="B52" s="9" t="s">
        <v>38</v>
      </c>
      <c r="C52" s="10">
        <v>0.53</v>
      </c>
      <c r="D52" s="10" t="s">
        <v>36</v>
      </c>
      <c r="E52" s="10">
        <v>1638699</v>
      </c>
      <c r="F52" s="3">
        <f t="shared" si="5"/>
        <v>1638699</v>
      </c>
      <c r="G52" s="4" t="s">
        <v>55</v>
      </c>
      <c r="H52" s="5">
        <f t="shared" si="7"/>
        <v>868510.47000000009</v>
      </c>
      <c r="I52" s="12">
        <f>+C52</f>
        <v>0.53</v>
      </c>
      <c r="J52" s="11">
        <v>0</v>
      </c>
      <c r="K52" s="5">
        <f>+I52*G52</f>
        <v>868510.47000000009</v>
      </c>
      <c r="L52" s="19">
        <f>+J52*G52</f>
        <v>0</v>
      </c>
      <c r="M52" s="17">
        <f>+K52+L52</f>
        <v>868510.47000000009</v>
      </c>
    </row>
    <row r="53" spans="1:17" x14ac:dyDescent="0.3">
      <c r="A53" s="8">
        <v>3</v>
      </c>
      <c r="B53" s="9" t="s">
        <v>66</v>
      </c>
      <c r="C53" s="10">
        <v>0.59</v>
      </c>
      <c r="D53" s="10" t="s">
        <v>36</v>
      </c>
      <c r="E53" s="10">
        <v>739547</v>
      </c>
      <c r="F53" s="3">
        <f t="shared" si="5"/>
        <v>739547</v>
      </c>
      <c r="G53" s="4" t="s">
        <v>67</v>
      </c>
      <c r="H53" s="5">
        <f t="shared" si="7"/>
        <v>436332.73</v>
      </c>
      <c r="I53" s="12">
        <f>+C53</f>
        <v>0.59</v>
      </c>
      <c r="J53" s="11">
        <v>0</v>
      </c>
      <c r="K53" s="5">
        <f>+I53*G53</f>
        <v>436332.73</v>
      </c>
      <c r="L53" s="19">
        <f>+J53*G53</f>
        <v>0</v>
      </c>
      <c r="M53" s="17">
        <f>+K53+L53</f>
        <v>436332.73</v>
      </c>
    </row>
    <row r="54" spans="1:17" s="25" customFormat="1" x14ac:dyDescent="0.3">
      <c r="A54" s="1" t="s">
        <v>81</v>
      </c>
      <c r="B54" s="2" t="s">
        <v>82</v>
      </c>
      <c r="C54" s="2"/>
      <c r="D54" s="2"/>
      <c r="E54" s="2">
        <v>0</v>
      </c>
      <c r="F54" s="3">
        <f t="shared" si="5"/>
        <v>0</v>
      </c>
      <c r="G54" s="4"/>
      <c r="H54" s="5"/>
      <c r="I54" s="6"/>
      <c r="J54" s="6"/>
      <c r="K54" s="28"/>
      <c r="L54" s="7"/>
      <c r="M54" s="22"/>
    </row>
    <row r="55" spans="1:17" x14ac:dyDescent="0.3">
      <c r="A55" s="8">
        <v>1</v>
      </c>
      <c r="B55" s="9" t="s">
        <v>48</v>
      </c>
      <c r="C55" s="10">
        <v>863.64</v>
      </c>
      <c r="D55" s="10" t="s">
        <v>36</v>
      </c>
      <c r="E55" s="10">
        <v>5572276</v>
      </c>
      <c r="F55" s="3">
        <f t="shared" si="5"/>
        <v>5572276</v>
      </c>
      <c r="G55" s="4" t="s">
        <v>83</v>
      </c>
      <c r="H55" s="5">
        <f t="shared" si="7"/>
        <v>4812440444.6400003</v>
      </c>
      <c r="I55" s="12">
        <f t="shared" ref="I55:I60" si="11">+C55</f>
        <v>863.64</v>
      </c>
      <c r="J55" s="11">
        <v>0</v>
      </c>
      <c r="K55" s="5">
        <f t="shared" ref="K55:K60" si="12">+I55*G55</f>
        <v>4812440444.6400003</v>
      </c>
      <c r="L55" s="19">
        <f t="shared" ref="L55:L60" si="13">+J55*G55</f>
        <v>0</v>
      </c>
      <c r="M55" s="17">
        <f t="shared" ref="M55:M60" si="14">+K55+L55</f>
        <v>4812440444.6400003</v>
      </c>
    </row>
    <row r="56" spans="1:17" x14ac:dyDescent="0.3">
      <c r="A56" s="8">
        <v>2</v>
      </c>
      <c r="B56" s="9" t="s">
        <v>48</v>
      </c>
      <c r="C56" s="10">
        <v>33.19</v>
      </c>
      <c r="D56" s="10" t="s">
        <v>36</v>
      </c>
      <c r="E56" s="10">
        <v>5318218</v>
      </c>
      <c r="F56" s="3">
        <f t="shared" si="5"/>
        <v>5318218</v>
      </c>
      <c r="G56" s="4" t="s">
        <v>84</v>
      </c>
      <c r="H56" s="5">
        <f t="shared" si="7"/>
        <v>176511655.41999999</v>
      </c>
      <c r="I56" s="12">
        <f t="shared" si="11"/>
        <v>33.19</v>
      </c>
      <c r="J56" s="11">
        <v>0</v>
      </c>
      <c r="K56" s="5">
        <f t="shared" si="12"/>
        <v>176511655.41999999</v>
      </c>
      <c r="L56" s="19">
        <f t="shared" si="13"/>
        <v>0</v>
      </c>
      <c r="M56" s="17">
        <f t="shared" si="14"/>
        <v>176511655.41999999</v>
      </c>
    </row>
    <row r="57" spans="1:17" x14ac:dyDescent="0.3">
      <c r="A57" s="8">
        <v>3</v>
      </c>
      <c r="B57" s="9" t="s">
        <v>38</v>
      </c>
      <c r="C57" s="10">
        <v>1.33</v>
      </c>
      <c r="D57" s="10" t="s">
        <v>36</v>
      </c>
      <c r="E57" s="10">
        <v>1638699</v>
      </c>
      <c r="F57" s="3">
        <f t="shared" si="5"/>
        <v>1638699</v>
      </c>
      <c r="G57" s="4" t="s">
        <v>55</v>
      </c>
      <c r="H57" s="5">
        <f t="shared" si="7"/>
        <v>2179469.67</v>
      </c>
      <c r="I57" s="12">
        <f t="shared" si="11"/>
        <v>1.33</v>
      </c>
      <c r="J57" s="11">
        <v>0</v>
      </c>
      <c r="K57" s="5">
        <f t="shared" si="12"/>
        <v>2179469.67</v>
      </c>
      <c r="L57" s="19">
        <f t="shared" si="13"/>
        <v>0</v>
      </c>
      <c r="M57" s="17">
        <f t="shared" si="14"/>
        <v>2179469.67</v>
      </c>
    </row>
    <row r="58" spans="1:17" x14ac:dyDescent="0.3">
      <c r="A58" s="8">
        <v>4</v>
      </c>
      <c r="B58" s="9" t="s">
        <v>56</v>
      </c>
      <c r="C58" s="3">
        <v>1130</v>
      </c>
      <c r="D58" s="10" t="s">
        <v>57</v>
      </c>
      <c r="E58" s="10">
        <v>125299</v>
      </c>
      <c r="F58" s="3">
        <f t="shared" si="5"/>
        <v>125299</v>
      </c>
      <c r="G58" s="4" t="s">
        <v>85</v>
      </c>
      <c r="H58" s="5">
        <f t="shared" si="7"/>
        <v>141587870</v>
      </c>
      <c r="I58" s="12">
        <f t="shared" si="11"/>
        <v>1130</v>
      </c>
      <c r="J58" s="11">
        <v>0</v>
      </c>
      <c r="K58" s="5">
        <f t="shared" si="12"/>
        <v>141587870</v>
      </c>
      <c r="L58" s="19">
        <f t="shared" si="13"/>
        <v>0</v>
      </c>
      <c r="M58" s="17">
        <f t="shared" si="14"/>
        <v>141587870</v>
      </c>
    </row>
    <row r="59" spans="1:17" x14ac:dyDescent="0.3">
      <c r="A59" s="8">
        <v>5</v>
      </c>
      <c r="B59" s="9" t="s">
        <v>59</v>
      </c>
      <c r="C59" s="10">
        <v>753</v>
      </c>
      <c r="D59" s="10" t="s">
        <v>57</v>
      </c>
      <c r="E59" s="10">
        <v>865732</v>
      </c>
      <c r="F59" s="3">
        <f t="shared" si="5"/>
        <v>865732</v>
      </c>
      <c r="G59" s="4" t="s">
        <v>86</v>
      </c>
      <c r="H59" s="5">
        <f t="shared" si="7"/>
        <v>651896196</v>
      </c>
      <c r="I59" s="12">
        <f t="shared" si="11"/>
        <v>753</v>
      </c>
      <c r="J59" s="11">
        <v>0</v>
      </c>
      <c r="K59" s="5">
        <f t="shared" si="12"/>
        <v>651896196</v>
      </c>
      <c r="L59" s="19">
        <f t="shared" si="13"/>
        <v>0</v>
      </c>
      <c r="M59" s="17">
        <f t="shared" si="14"/>
        <v>651896196</v>
      </c>
    </row>
    <row r="60" spans="1:17" x14ac:dyDescent="0.3">
      <c r="A60" s="8">
        <v>6</v>
      </c>
      <c r="B60" s="9" t="s">
        <v>40</v>
      </c>
      <c r="C60" s="10">
        <v>1.47</v>
      </c>
      <c r="D60" s="10" t="s">
        <v>36</v>
      </c>
      <c r="E60" s="10">
        <v>2484809</v>
      </c>
      <c r="F60" s="3">
        <f t="shared" si="5"/>
        <v>2484809</v>
      </c>
      <c r="G60" s="4" t="s">
        <v>41</v>
      </c>
      <c r="H60" s="5">
        <f t="shared" si="7"/>
        <v>3652669.23</v>
      </c>
      <c r="I60" s="12">
        <f t="shared" si="11"/>
        <v>1.47</v>
      </c>
      <c r="J60" s="11">
        <v>0</v>
      </c>
      <c r="K60" s="5">
        <f t="shared" si="12"/>
        <v>3652669.23</v>
      </c>
      <c r="L60" s="19">
        <f t="shared" si="13"/>
        <v>0</v>
      </c>
      <c r="M60" s="17">
        <f t="shared" si="14"/>
        <v>3652669.23</v>
      </c>
    </row>
    <row r="61" spans="1:17" s="25" customFormat="1" x14ac:dyDescent="0.3">
      <c r="A61" s="1" t="s">
        <v>87</v>
      </c>
      <c r="B61" s="2" t="s">
        <v>88</v>
      </c>
      <c r="C61" s="2"/>
      <c r="D61" s="2"/>
      <c r="E61" s="2">
        <v>0</v>
      </c>
      <c r="F61" s="3">
        <f t="shared" si="5"/>
        <v>0</v>
      </c>
      <c r="G61" s="4"/>
      <c r="H61" s="5"/>
      <c r="I61" s="6"/>
      <c r="J61" s="6"/>
      <c r="K61" s="28"/>
      <c r="L61" s="7"/>
      <c r="M61" s="22"/>
      <c r="O61" s="25">
        <v>12563</v>
      </c>
      <c r="P61" s="25">
        <v>13665</v>
      </c>
      <c r="Q61" s="25">
        <f>+P61-O61</f>
        <v>1102</v>
      </c>
    </row>
    <row r="62" spans="1:17" x14ac:dyDescent="0.3">
      <c r="A62" s="8">
        <v>1</v>
      </c>
      <c r="B62" s="9" t="s">
        <v>35</v>
      </c>
      <c r="C62" s="10">
        <v>101.85</v>
      </c>
      <c r="D62" s="10" t="s">
        <v>36</v>
      </c>
      <c r="E62" s="10">
        <v>3261288</v>
      </c>
      <c r="F62" s="3">
        <f t="shared" si="5"/>
        <v>3261288</v>
      </c>
      <c r="G62" s="4" t="s">
        <v>89</v>
      </c>
      <c r="H62" s="5">
        <f t="shared" si="7"/>
        <v>332162182.79999995</v>
      </c>
      <c r="I62" s="12">
        <f>+C62*$Q$62/$Q$61</f>
        <v>29.113203266787657</v>
      </c>
      <c r="J62" s="12">
        <f>+C62*$Q$63/$Q$61</f>
        <v>72.736796733212344</v>
      </c>
      <c r="K62" s="5">
        <f>+I62*G62</f>
        <v>94946540.455535382</v>
      </c>
      <c r="L62" s="13">
        <f>+J62*G62</f>
        <v>237215642.34446463</v>
      </c>
      <c r="M62" s="17">
        <f>+K62+L62</f>
        <v>332162182.80000001</v>
      </c>
      <c r="O62" s="25">
        <v>12563</v>
      </c>
      <c r="P62" s="26">
        <v>12878</v>
      </c>
      <c r="Q62" s="25">
        <f>+P62-O62</f>
        <v>315</v>
      </c>
    </row>
    <row r="63" spans="1:17" x14ac:dyDescent="0.3">
      <c r="A63" s="8">
        <v>2</v>
      </c>
      <c r="B63" s="9" t="s">
        <v>48</v>
      </c>
      <c r="C63" s="10">
        <v>20.86</v>
      </c>
      <c r="D63" s="10" t="s">
        <v>36</v>
      </c>
      <c r="E63" s="10">
        <v>5318218</v>
      </c>
      <c r="F63" s="3">
        <f t="shared" si="5"/>
        <v>5318218</v>
      </c>
      <c r="G63" s="4" t="s">
        <v>84</v>
      </c>
      <c r="H63" s="5">
        <f t="shared" si="7"/>
        <v>110938027.48</v>
      </c>
      <c r="I63" s="12">
        <f>+C63*$Q$62/$Q$61</f>
        <v>5.9627041742286746</v>
      </c>
      <c r="J63" s="12">
        <f>+C63*$Q$63/$Q$61</f>
        <v>14.897295825771325</v>
      </c>
      <c r="K63" s="5">
        <f>+I63*G63</f>
        <v>31710960.668058075</v>
      </c>
      <c r="L63" s="13">
        <f>+J63*G63</f>
        <v>79227066.811941922</v>
      </c>
      <c r="M63" s="17">
        <f>+K63+L63</f>
        <v>110938027.47999999</v>
      </c>
      <c r="Q63" s="26">
        <f>+Q61-Q62</f>
        <v>787</v>
      </c>
    </row>
    <row r="64" spans="1:17" x14ac:dyDescent="0.3">
      <c r="A64" s="8">
        <v>3</v>
      </c>
      <c r="B64" s="9" t="s">
        <v>38</v>
      </c>
      <c r="C64" s="10">
        <v>75.84</v>
      </c>
      <c r="D64" s="10" t="s">
        <v>36</v>
      </c>
      <c r="E64" s="10">
        <v>1638699</v>
      </c>
      <c r="F64" s="3">
        <f t="shared" si="5"/>
        <v>1638699</v>
      </c>
      <c r="G64" s="4" t="s">
        <v>55</v>
      </c>
      <c r="H64" s="5">
        <f t="shared" si="7"/>
        <v>124278932.16000001</v>
      </c>
      <c r="I64" s="12">
        <f>+C64*$Q$62/$Q$61</f>
        <v>21.678402903811254</v>
      </c>
      <c r="J64" s="12">
        <f>+C64*$Q$63/$Q$61</f>
        <v>54.16159709618875</v>
      </c>
      <c r="K64" s="5">
        <f>+I64*G64</f>
        <v>35524377.160072595</v>
      </c>
      <c r="L64" s="13">
        <f>+J64*G64</f>
        <v>88754554.999927402</v>
      </c>
      <c r="M64" s="17">
        <f>+K64+L64</f>
        <v>124278932.16</v>
      </c>
    </row>
    <row r="65" spans="1:18" x14ac:dyDescent="0.3">
      <c r="A65" s="8">
        <v>4</v>
      </c>
      <c r="B65" s="9" t="s">
        <v>40</v>
      </c>
      <c r="C65" s="10">
        <v>9.7200000000000006</v>
      </c>
      <c r="D65" s="10" t="s">
        <v>36</v>
      </c>
      <c r="E65" s="10">
        <v>2484809</v>
      </c>
      <c r="F65" s="3">
        <f t="shared" si="5"/>
        <v>2484809</v>
      </c>
      <c r="G65" s="4" t="s">
        <v>41</v>
      </c>
      <c r="H65" s="5">
        <f t="shared" si="7"/>
        <v>24152343.48</v>
      </c>
      <c r="I65" s="12">
        <f>+C65*$Q$62/$Q$61</f>
        <v>2.7784029038112523</v>
      </c>
      <c r="J65" s="12">
        <f>+C65*$Q$63/$Q$61</f>
        <v>6.9415970961887483</v>
      </c>
      <c r="K65" s="5">
        <f>+I65*G65</f>
        <v>6903800.5410163337</v>
      </c>
      <c r="L65" s="13">
        <f>+J65*G65</f>
        <v>17248542.938983668</v>
      </c>
      <c r="M65" s="17">
        <f>+K65+L65</f>
        <v>24152343.48</v>
      </c>
      <c r="R65" s="44"/>
    </row>
    <row r="66" spans="1:18" s="25" customFormat="1" x14ac:dyDescent="0.3">
      <c r="A66" s="1" t="s">
        <v>90</v>
      </c>
      <c r="B66" s="2" t="s">
        <v>91</v>
      </c>
      <c r="C66" s="2"/>
      <c r="D66" s="2"/>
      <c r="E66" s="2">
        <v>0</v>
      </c>
      <c r="F66" s="3">
        <f t="shared" si="5"/>
        <v>0</v>
      </c>
      <c r="G66" s="4"/>
      <c r="H66" s="5"/>
      <c r="I66" s="6"/>
      <c r="J66" s="6"/>
      <c r="K66" s="28"/>
      <c r="L66" s="7"/>
      <c r="M66" s="22"/>
    </row>
    <row r="67" spans="1:18" x14ac:dyDescent="0.3">
      <c r="A67" s="8">
        <v>1</v>
      </c>
      <c r="B67" s="9" t="s">
        <v>35</v>
      </c>
      <c r="C67" s="10">
        <v>319.74</v>
      </c>
      <c r="D67" s="10" t="s">
        <v>36</v>
      </c>
      <c r="E67" s="10">
        <v>3967756</v>
      </c>
      <c r="F67" s="3">
        <f t="shared" si="5"/>
        <v>3967756</v>
      </c>
      <c r="G67" s="4" t="s">
        <v>92</v>
      </c>
      <c r="H67" s="5">
        <f t="shared" si="7"/>
        <v>1268650303.4400001</v>
      </c>
      <c r="I67" s="11">
        <v>0</v>
      </c>
      <c r="J67" s="12">
        <f>+C67</f>
        <v>319.74</v>
      </c>
      <c r="K67" s="11">
        <f>+I67*G67</f>
        <v>0</v>
      </c>
      <c r="L67" s="13">
        <f>+J67*G67</f>
        <v>1268650303.4400001</v>
      </c>
      <c r="M67" s="17">
        <f>+K67+L67</f>
        <v>1268650303.4400001</v>
      </c>
    </row>
    <row r="68" spans="1:18" x14ac:dyDescent="0.3">
      <c r="A68" s="8">
        <v>2</v>
      </c>
      <c r="B68" s="9" t="s">
        <v>48</v>
      </c>
      <c r="C68" s="10">
        <v>119.24</v>
      </c>
      <c r="D68" s="10" t="s">
        <v>36</v>
      </c>
      <c r="E68" s="10">
        <v>4727437</v>
      </c>
      <c r="F68" s="3">
        <f t="shared" si="5"/>
        <v>4727437</v>
      </c>
      <c r="G68" s="4" t="s">
        <v>93</v>
      </c>
      <c r="H68" s="5">
        <f t="shared" si="7"/>
        <v>563699587.88</v>
      </c>
      <c r="I68" s="11">
        <v>0</v>
      </c>
      <c r="J68" s="12">
        <f>+C68</f>
        <v>119.24</v>
      </c>
      <c r="K68" s="11">
        <f>+I68*G68</f>
        <v>0</v>
      </c>
      <c r="L68" s="13">
        <f>+J68*G68</f>
        <v>563699587.88</v>
      </c>
      <c r="M68" s="17">
        <f>+K68+L68</f>
        <v>563699587.88</v>
      </c>
    </row>
    <row r="69" spans="1:18" x14ac:dyDescent="0.3">
      <c r="A69" s="8">
        <v>3</v>
      </c>
      <c r="B69" s="9" t="s">
        <v>38</v>
      </c>
      <c r="C69" s="10">
        <v>12.87</v>
      </c>
      <c r="D69" s="10" t="s">
        <v>36</v>
      </c>
      <c r="E69" s="10">
        <v>1638699</v>
      </c>
      <c r="F69" s="3">
        <f t="shared" si="5"/>
        <v>1638699</v>
      </c>
      <c r="G69" s="4" t="s">
        <v>55</v>
      </c>
      <c r="H69" s="5">
        <f t="shared" si="7"/>
        <v>21090056.129999999</v>
      </c>
      <c r="I69" s="11">
        <v>0</v>
      </c>
      <c r="J69" s="12">
        <f>+C69</f>
        <v>12.87</v>
      </c>
      <c r="K69" s="11">
        <f>+I69*G69</f>
        <v>0</v>
      </c>
      <c r="L69" s="13">
        <f>+J69*G69</f>
        <v>21090056.129999999</v>
      </c>
      <c r="M69" s="17">
        <f>+K69+L69</f>
        <v>21090056.129999999</v>
      </c>
    </row>
    <row r="70" spans="1:18" x14ac:dyDescent="0.3">
      <c r="A70" s="8">
        <v>4</v>
      </c>
      <c r="B70" s="9" t="s">
        <v>40</v>
      </c>
      <c r="C70" s="10">
        <v>5.3</v>
      </c>
      <c r="D70" s="10" t="s">
        <v>36</v>
      </c>
      <c r="E70" s="10">
        <v>1986499</v>
      </c>
      <c r="F70" s="3">
        <f t="shared" si="5"/>
        <v>1986499</v>
      </c>
      <c r="G70" s="4" t="s">
        <v>72</v>
      </c>
      <c r="H70" s="5">
        <f t="shared" si="7"/>
        <v>10528444.699999999</v>
      </c>
      <c r="I70" s="11">
        <v>0</v>
      </c>
      <c r="J70" s="12">
        <f>+C70</f>
        <v>5.3</v>
      </c>
      <c r="K70" s="11">
        <f>+I70*G70</f>
        <v>0</v>
      </c>
      <c r="L70" s="13">
        <f>+J70*G70</f>
        <v>10528444.699999999</v>
      </c>
      <c r="M70" s="17">
        <f>+K70+L70</f>
        <v>10528444.699999999</v>
      </c>
    </row>
    <row r="71" spans="1:18" s="25" customFormat="1" x14ac:dyDescent="0.3">
      <c r="A71" s="1" t="s">
        <v>94</v>
      </c>
      <c r="B71" s="2" t="s">
        <v>95</v>
      </c>
      <c r="C71" s="2"/>
      <c r="D71" s="2"/>
      <c r="E71" s="2">
        <v>0</v>
      </c>
      <c r="F71" s="3">
        <f t="shared" ref="F71:F134" si="15">ROUND(G71,0)</f>
        <v>0</v>
      </c>
      <c r="G71" s="4"/>
      <c r="H71" s="5"/>
      <c r="I71" s="6"/>
      <c r="J71" s="6"/>
      <c r="K71" s="28"/>
      <c r="L71" s="7"/>
      <c r="M71" s="22"/>
    </row>
    <row r="72" spans="1:18" s="25" customFormat="1" x14ac:dyDescent="0.3">
      <c r="A72" s="1" t="s">
        <v>96</v>
      </c>
      <c r="B72" s="2" t="s">
        <v>97</v>
      </c>
      <c r="C72" s="2"/>
      <c r="D72" s="2"/>
      <c r="E72" s="2">
        <v>0</v>
      </c>
      <c r="F72" s="3">
        <f t="shared" si="15"/>
        <v>0</v>
      </c>
      <c r="G72" s="4"/>
      <c r="H72" s="5"/>
      <c r="I72" s="6"/>
      <c r="J72" s="6"/>
      <c r="K72" s="28"/>
      <c r="L72" s="7"/>
      <c r="M72" s="22"/>
    </row>
    <row r="73" spans="1:18" ht="20.25" customHeight="1" x14ac:dyDescent="0.3">
      <c r="A73" s="8">
        <v>1</v>
      </c>
      <c r="B73" s="9" t="s">
        <v>98</v>
      </c>
      <c r="C73" s="10">
        <v>25</v>
      </c>
      <c r="D73" s="10" t="s">
        <v>36</v>
      </c>
      <c r="E73" s="10">
        <v>1025971</v>
      </c>
      <c r="F73" s="3">
        <f t="shared" si="15"/>
        <v>1025971</v>
      </c>
      <c r="G73" s="4" t="s">
        <v>99</v>
      </c>
      <c r="H73" s="5">
        <f>G73*C73</f>
        <v>25649275</v>
      </c>
      <c r="I73" s="20">
        <f>+C73*$O$73/$P$74</f>
        <v>12.432275541795661</v>
      </c>
      <c r="J73" s="20">
        <f>+C73*$P$73/$P$74</f>
        <v>12.567724458204337</v>
      </c>
      <c r="K73" s="5">
        <f t="shared" ref="K73:K90" si="16">+I73*G73</f>
        <v>12755154.169891637</v>
      </c>
      <c r="L73" s="13">
        <f t="shared" ref="L73:L90" si="17">+J73*G73</f>
        <v>12894120.830108361</v>
      </c>
      <c r="M73" s="17">
        <f t="shared" ref="M73:M90" si="18">+K73+L73</f>
        <v>25649275</v>
      </c>
      <c r="O73" s="26">
        <f>+P74-P73</f>
        <v>3597.9999999999991</v>
      </c>
      <c r="P73" s="26">
        <f>+'[1]Thong so'!J19</f>
        <v>3637.2000000000007</v>
      </c>
    </row>
    <row r="74" spans="1:18" x14ac:dyDescent="0.3">
      <c r="A74" s="8">
        <v>2</v>
      </c>
      <c r="B74" s="9" t="s">
        <v>100</v>
      </c>
      <c r="C74" s="20">
        <v>2234.54</v>
      </c>
      <c r="D74" s="10" t="s">
        <v>57</v>
      </c>
      <c r="E74" s="10">
        <v>215167</v>
      </c>
      <c r="F74" s="3">
        <f t="shared" si="15"/>
        <v>215167</v>
      </c>
      <c r="G74" s="4" t="s">
        <v>101</v>
      </c>
      <c r="H74" s="5">
        <f>G74*C74</f>
        <v>480799268.18000001</v>
      </c>
      <c r="I74" s="20">
        <f>+C74*$O$73/$P$74</f>
        <v>1111.2166795665632</v>
      </c>
      <c r="J74" s="20">
        <f>+C74*$P$73/$P$74</f>
        <v>1123.3233204334367</v>
      </c>
      <c r="K74" s="5">
        <f t="shared" si="16"/>
        <v>239097159.2922987</v>
      </c>
      <c r="L74" s="13">
        <f t="shared" si="17"/>
        <v>241702108.88770127</v>
      </c>
      <c r="M74" s="17">
        <f t="shared" si="18"/>
        <v>480799268.17999995</v>
      </c>
      <c r="P74" s="26">
        <v>7235.2</v>
      </c>
    </row>
    <row r="75" spans="1:18" x14ac:dyDescent="0.3">
      <c r="A75" s="8">
        <v>3</v>
      </c>
      <c r="B75" s="9" t="s">
        <v>102</v>
      </c>
      <c r="C75" s="10">
        <v>348.61</v>
      </c>
      <c r="D75" s="10" t="s">
        <v>103</v>
      </c>
      <c r="E75" s="10">
        <v>28208254</v>
      </c>
      <c r="F75" s="3">
        <f t="shared" si="15"/>
        <v>28208254</v>
      </c>
      <c r="G75" s="4" t="s">
        <v>104</v>
      </c>
      <c r="H75" s="5">
        <f>G75*C75</f>
        <v>9833679426.9400005</v>
      </c>
      <c r="I75" s="20">
        <f>+C75*$O$73/$P$74</f>
        <v>173.36062306501546</v>
      </c>
      <c r="J75" s="20">
        <f>+C75*$P$73/$P$74</f>
        <v>175.24937693498458</v>
      </c>
      <c r="K75" s="5">
        <f t="shared" si="16"/>
        <v>4890200489.0162144</v>
      </c>
      <c r="L75" s="13">
        <f t="shared" si="17"/>
        <v>4943478937.9237862</v>
      </c>
      <c r="M75" s="17">
        <f t="shared" si="18"/>
        <v>9833679426.9400005</v>
      </c>
    </row>
    <row r="76" spans="1:18" x14ac:dyDescent="0.3">
      <c r="A76" s="8">
        <v>4</v>
      </c>
      <c r="B76" s="9" t="s">
        <v>105</v>
      </c>
      <c r="C76" s="10">
        <v>104.95</v>
      </c>
      <c r="D76" s="10" t="s">
        <v>103</v>
      </c>
      <c r="E76" s="10">
        <v>26504904</v>
      </c>
      <c r="F76" s="3">
        <f t="shared" si="15"/>
        <v>26504904</v>
      </c>
      <c r="G76" s="4" t="s">
        <v>106</v>
      </c>
      <c r="H76" s="5">
        <f>G76*C76</f>
        <v>2781689674.8000002</v>
      </c>
      <c r="I76" s="20">
        <f>+C76*$O$73/$P$74</f>
        <v>52.190692724458195</v>
      </c>
      <c r="J76" s="20">
        <f>+C76*$P$73/$P$74</f>
        <v>52.759307275541808</v>
      </c>
      <c r="K76" s="5">
        <f t="shared" si="16"/>
        <v>1383309300.355263</v>
      </c>
      <c r="L76" s="13">
        <f t="shared" si="17"/>
        <v>1398380374.4447372</v>
      </c>
      <c r="M76" s="17">
        <f t="shared" si="18"/>
        <v>2781689674.8000002</v>
      </c>
    </row>
    <row r="77" spans="1:18" ht="50.4" x14ac:dyDescent="0.3">
      <c r="A77" s="8">
        <v>5</v>
      </c>
      <c r="B77" s="9" t="s">
        <v>107</v>
      </c>
      <c r="C77" s="20">
        <v>4536.8500000000004</v>
      </c>
      <c r="D77" s="10" t="s">
        <v>57</v>
      </c>
      <c r="E77" s="10">
        <v>1885418</v>
      </c>
      <c r="F77" s="3">
        <f t="shared" si="15"/>
        <v>1885418</v>
      </c>
      <c r="G77" s="4" t="s">
        <v>108</v>
      </c>
      <c r="H77" s="5">
        <f t="shared" ref="H77:H140" si="19">G77*C77</f>
        <v>8553858653.3000011</v>
      </c>
      <c r="I77" s="20">
        <f>+C77*$O$73/$P$74</f>
        <v>2256.1347716718265</v>
      </c>
      <c r="J77" s="20">
        <f>+C77*$P$73/$P$74</f>
        <v>2280.7152283281739</v>
      </c>
      <c r="K77" s="5">
        <f t="shared" si="16"/>
        <v>4253757108.9359517</v>
      </c>
      <c r="L77" s="13">
        <f t="shared" si="17"/>
        <v>4300101544.364049</v>
      </c>
      <c r="M77" s="17">
        <f t="shared" si="18"/>
        <v>8553858653.3000011</v>
      </c>
    </row>
    <row r="78" spans="1:18" ht="33.6" x14ac:dyDescent="0.3">
      <c r="A78" s="8">
        <v>6</v>
      </c>
      <c r="B78" s="9" t="s">
        <v>109</v>
      </c>
      <c r="C78" s="20">
        <v>4650.2712000000001</v>
      </c>
      <c r="D78" s="10" t="s">
        <v>57</v>
      </c>
      <c r="E78" s="10">
        <v>112361</v>
      </c>
      <c r="F78" s="3">
        <f t="shared" si="15"/>
        <v>112361</v>
      </c>
      <c r="G78" s="4" t="s">
        <v>110</v>
      </c>
      <c r="H78" s="5">
        <f t="shared" si="19"/>
        <v>522509122.30320001</v>
      </c>
      <c r="I78" s="20">
        <f>+C78*$O$73/$P$74</f>
        <v>2312.5381160990705</v>
      </c>
      <c r="J78" s="20">
        <f>+C78*$P$73/$P$74</f>
        <v>2337.7330839009296</v>
      </c>
      <c r="K78" s="5">
        <f t="shared" si="16"/>
        <v>259839095.26300767</v>
      </c>
      <c r="L78" s="13">
        <f t="shared" si="17"/>
        <v>262670027.04019237</v>
      </c>
      <c r="M78" s="17">
        <f t="shared" si="18"/>
        <v>522509122.30320001</v>
      </c>
    </row>
    <row r="79" spans="1:18" x14ac:dyDescent="0.3">
      <c r="A79" s="8">
        <v>7</v>
      </c>
      <c r="B79" s="9" t="s">
        <v>111</v>
      </c>
      <c r="C79" s="10">
        <v>453.67899999999997</v>
      </c>
      <c r="D79" s="10" t="s">
        <v>103</v>
      </c>
      <c r="E79" s="10">
        <v>945445</v>
      </c>
      <c r="F79" s="3">
        <f t="shared" si="15"/>
        <v>945445</v>
      </c>
      <c r="G79" s="4" t="s">
        <v>112</v>
      </c>
      <c r="H79" s="5">
        <f t="shared" si="19"/>
        <v>428928542.15499997</v>
      </c>
      <c r="I79" s="20">
        <f>+C79*$O$73/$P$74</f>
        <v>225.61049342105255</v>
      </c>
      <c r="J79" s="20">
        <f>+C79*$P$73/$P$74</f>
        <v>228.06850657894739</v>
      </c>
      <c r="K79" s="5">
        <f t="shared" si="16"/>
        <v>213302312.95246702</v>
      </c>
      <c r="L79" s="13">
        <f t="shared" si="17"/>
        <v>215626229.20253292</v>
      </c>
      <c r="M79" s="17">
        <f t="shared" si="18"/>
        <v>428928542.15499997</v>
      </c>
    </row>
    <row r="80" spans="1:18" x14ac:dyDescent="0.3">
      <c r="A80" s="8">
        <v>8</v>
      </c>
      <c r="B80" s="9" t="s">
        <v>113</v>
      </c>
      <c r="C80" s="20">
        <v>1637.83</v>
      </c>
      <c r="D80" s="10" t="s">
        <v>114</v>
      </c>
      <c r="E80" s="10">
        <v>169297</v>
      </c>
      <c r="F80" s="3">
        <f t="shared" si="15"/>
        <v>169297</v>
      </c>
      <c r="G80" s="4" t="s">
        <v>115</v>
      </c>
      <c r="H80" s="5">
        <f t="shared" si="19"/>
        <v>277279705.50999999</v>
      </c>
      <c r="I80" s="20">
        <f>+C80*$O$73/$P$74</f>
        <v>814.47815402476749</v>
      </c>
      <c r="J80" s="20">
        <f>+C80*$P$73/$P$74</f>
        <v>823.35184597523232</v>
      </c>
      <c r="K80" s="5">
        <f t="shared" si="16"/>
        <v>137888708.04193106</v>
      </c>
      <c r="L80" s="13">
        <f t="shared" si="17"/>
        <v>139390997.4680689</v>
      </c>
      <c r="M80" s="17">
        <f t="shared" si="18"/>
        <v>277279705.50999999</v>
      </c>
    </row>
    <row r="81" spans="1:16" ht="23.25" customHeight="1" x14ac:dyDescent="0.3">
      <c r="A81" s="8">
        <v>9</v>
      </c>
      <c r="B81" s="9" t="s">
        <v>116</v>
      </c>
      <c r="C81" s="10">
        <v>41.114400000000003</v>
      </c>
      <c r="D81" s="10" t="s">
        <v>36</v>
      </c>
      <c r="E81" s="10">
        <v>12345498</v>
      </c>
      <c r="F81" s="3">
        <f t="shared" si="15"/>
        <v>12345498</v>
      </c>
      <c r="G81" s="4" t="s">
        <v>117</v>
      </c>
      <c r="H81" s="5">
        <f t="shared" si="19"/>
        <v>507577742.97120005</v>
      </c>
      <c r="I81" s="20">
        <f>+C81*$O$73/$P$74</f>
        <v>20.445821981424146</v>
      </c>
      <c r="J81" s="20">
        <f>+C81*$P$73/$P$74</f>
        <v>20.668578018575857</v>
      </c>
      <c r="K81" s="5">
        <f t="shared" si="16"/>
        <v>252413854.38002783</v>
      </c>
      <c r="L81" s="13">
        <f t="shared" si="17"/>
        <v>255163888.59117222</v>
      </c>
      <c r="M81" s="17">
        <f t="shared" si="18"/>
        <v>507577742.97120005</v>
      </c>
    </row>
    <row r="82" spans="1:16" x14ac:dyDescent="0.3">
      <c r="A82" s="8">
        <v>10</v>
      </c>
      <c r="B82" s="9" t="s">
        <v>118</v>
      </c>
      <c r="C82" s="10">
        <v>46.502000000000002</v>
      </c>
      <c r="D82" s="10" t="s">
        <v>36</v>
      </c>
      <c r="E82" s="10">
        <v>11871153</v>
      </c>
      <c r="F82" s="3">
        <f t="shared" si="15"/>
        <v>11871153</v>
      </c>
      <c r="G82" s="4" t="s">
        <v>119</v>
      </c>
      <c r="H82" s="5">
        <f t="shared" si="19"/>
        <v>552032356.80599999</v>
      </c>
      <c r="I82" s="20">
        <f>+C82*$O$73/$P$74</f>
        <v>23.125027089783277</v>
      </c>
      <c r="J82" s="20">
        <f>+C82*$P$73/$P$74</f>
        <v>23.376972910216725</v>
      </c>
      <c r="K82" s="5">
        <f t="shared" si="16"/>
        <v>274520734.71196204</v>
      </c>
      <c r="L82" s="13">
        <f t="shared" si="17"/>
        <v>277511622.09403801</v>
      </c>
      <c r="M82" s="17">
        <f t="shared" si="18"/>
        <v>552032356.80599999</v>
      </c>
    </row>
    <row r="83" spans="1:16" x14ac:dyDescent="0.3">
      <c r="A83" s="8">
        <v>11</v>
      </c>
      <c r="B83" s="9" t="s">
        <v>120</v>
      </c>
      <c r="C83" s="20">
        <v>1501.86</v>
      </c>
      <c r="D83" s="10" t="s">
        <v>57</v>
      </c>
      <c r="E83" s="10">
        <v>943720</v>
      </c>
      <c r="F83" s="3">
        <f t="shared" si="15"/>
        <v>943720</v>
      </c>
      <c r="G83" s="4" t="s">
        <v>121</v>
      </c>
      <c r="H83" s="5">
        <f t="shared" si="19"/>
        <v>1417335319.1999998</v>
      </c>
      <c r="I83" s="20">
        <f>+C83*$O$73/$P$74</f>
        <v>746.86149380804932</v>
      </c>
      <c r="J83" s="20">
        <f>+C83*$P$73/$P$74</f>
        <v>754.99850619195058</v>
      </c>
      <c r="K83" s="5">
        <f t="shared" si="16"/>
        <v>704828128.93653226</v>
      </c>
      <c r="L83" s="13">
        <f t="shared" si="17"/>
        <v>712507190.26346755</v>
      </c>
      <c r="M83" s="17">
        <f t="shared" si="18"/>
        <v>1417335319.1999998</v>
      </c>
    </row>
    <row r="84" spans="1:16" x14ac:dyDescent="0.3">
      <c r="A84" s="8">
        <v>12</v>
      </c>
      <c r="B84" s="9" t="s">
        <v>122</v>
      </c>
      <c r="C84" s="20">
        <v>1329.62</v>
      </c>
      <c r="D84" s="10" t="s">
        <v>57</v>
      </c>
      <c r="E84" s="10">
        <v>1052495</v>
      </c>
      <c r="F84" s="3">
        <f t="shared" si="15"/>
        <v>1052495</v>
      </c>
      <c r="G84" s="4" t="s">
        <v>123</v>
      </c>
      <c r="H84" s="5">
        <f t="shared" si="19"/>
        <v>1399418401.8999999</v>
      </c>
      <c r="I84" s="20">
        <f>+C84*$O$73/$P$74</f>
        <v>661.20808823529399</v>
      </c>
      <c r="J84" s="20">
        <f>+C84*$P$73/$P$74</f>
        <v>668.41191176470602</v>
      </c>
      <c r="K84" s="5">
        <f t="shared" si="16"/>
        <v>695918206.82720578</v>
      </c>
      <c r="L84" s="13">
        <f t="shared" si="17"/>
        <v>703500195.07279432</v>
      </c>
      <c r="M84" s="17">
        <f t="shared" si="18"/>
        <v>1399418401.9000001</v>
      </c>
    </row>
    <row r="85" spans="1:16" ht="17.25" customHeight="1" x14ac:dyDescent="0.3">
      <c r="A85" s="8">
        <v>13</v>
      </c>
      <c r="B85" s="9" t="s">
        <v>124</v>
      </c>
      <c r="C85" s="20">
        <v>1255.97</v>
      </c>
      <c r="D85" s="10" t="s">
        <v>57</v>
      </c>
      <c r="E85" s="10">
        <v>558164</v>
      </c>
      <c r="F85" s="3">
        <f t="shared" si="15"/>
        <v>558164</v>
      </c>
      <c r="G85" s="4" t="s">
        <v>125</v>
      </c>
      <c r="H85" s="5">
        <f t="shared" si="19"/>
        <v>701037239.08000004</v>
      </c>
      <c r="I85" s="20">
        <f>+C85*$O$73/$P$74</f>
        <v>624.58260448916394</v>
      </c>
      <c r="J85" s="20">
        <f>+C85*$P$73/$P$74</f>
        <v>631.38739551083609</v>
      </c>
      <c r="K85" s="5">
        <f t="shared" si="16"/>
        <v>348619524.8520897</v>
      </c>
      <c r="L85" s="13">
        <f t="shared" si="17"/>
        <v>352417714.22791034</v>
      </c>
      <c r="M85" s="17">
        <f t="shared" si="18"/>
        <v>701037239.08000004</v>
      </c>
    </row>
    <row r="86" spans="1:16" x14ac:dyDescent="0.3">
      <c r="A86" s="8">
        <v>14</v>
      </c>
      <c r="B86" s="9" t="s">
        <v>126</v>
      </c>
      <c r="C86" s="10">
        <v>13.98</v>
      </c>
      <c r="D86" s="10" t="s">
        <v>127</v>
      </c>
      <c r="E86" s="10">
        <v>3068227</v>
      </c>
      <c r="F86" s="3">
        <f t="shared" si="15"/>
        <v>3068227</v>
      </c>
      <c r="G86" s="4" t="s">
        <v>128</v>
      </c>
      <c r="H86" s="5">
        <f t="shared" si="19"/>
        <v>42893813.460000001</v>
      </c>
      <c r="I86" s="20">
        <f>+C86*$O$73/$P$74</f>
        <v>6.9521284829721344</v>
      </c>
      <c r="J86" s="20">
        <f>+C86*$P$73/$P$74</f>
        <v>7.0278715170278652</v>
      </c>
      <c r="K86" s="5">
        <f t="shared" si="16"/>
        <v>21330708.318924144</v>
      </c>
      <c r="L86" s="13">
        <f t="shared" si="17"/>
        <v>21563105.141075857</v>
      </c>
      <c r="M86" s="17">
        <f t="shared" si="18"/>
        <v>42893813.460000001</v>
      </c>
    </row>
    <row r="87" spans="1:16" ht="20.25" customHeight="1" x14ac:dyDescent="0.3">
      <c r="A87" s="8">
        <v>15</v>
      </c>
      <c r="B87" s="9" t="s">
        <v>129</v>
      </c>
      <c r="C87" s="10">
        <v>46.6</v>
      </c>
      <c r="D87" s="10" t="s">
        <v>127</v>
      </c>
      <c r="E87" s="10">
        <v>3068227</v>
      </c>
      <c r="F87" s="3">
        <f t="shared" si="15"/>
        <v>3068227</v>
      </c>
      <c r="G87" s="4" t="s">
        <v>128</v>
      </c>
      <c r="H87" s="5">
        <f t="shared" si="19"/>
        <v>142979378.20000002</v>
      </c>
      <c r="I87" s="20">
        <f>+C87*$O$73/$P$74</f>
        <v>23.173761609907114</v>
      </c>
      <c r="J87" s="20">
        <f>+C87*$P$73/$P$74</f>
        <v>23.426238390092887</v>
      </c>
      <c r="K87" s="5">
        <f t="shared" si="16"/>
        <v>71102361.063080475</v>
      </c>
      <c r="L87" s="13">
        <f t="shared" si="17"/>
        <v>71877017.136919528</v>
      </c>
      <c r="M87" s="17">
        <f t="shared" si="18"/>
        <v>142979378.19999999</v>
      </c>
    </row>
    <row r="88" spans="1:16" x14ac:dyDescent="0.3">
      <c r="A88" s="8">
        <v>16</v>
      </c>
      <c r="B88" s="9" t="s">
        <v>130</v>
      </c>
      <c r="C88" s="3">
        <v>4660</v>
      </c>
      <c r="D88" s="10" t="s">
        <v>131</v>
      </c>
      <c r="E88" s="10">
        <v>25169</v>
      </c>
      <c r="F88" s="3">
        <f t="shared" si="15"/>
        <v>25169</v>
      </c>
      <c r="G88" s="4" t="s">
        <v>132</v>
      </c>
      <c r="H88" s="5">
        <f t="shared" si="19"/>
        <v>117287540</v>
      </c>
      <c r="I88" s="20">
        <f>+C88*$O$73/$P$74</f>
        <v>2317.3761609907115</v>
      </c>
      <c r="J88" s="20">
        <f>+C88*$P$73/$P$74</f>
        <v>2342.6238390092885</v>
      </c>
      <c r="K88" s="5">
        <f t="shared" si="16"/>
        <v>58326040.59597522</v>
      </c>
      <c r="L88" s="13">
        <f t="shared" si="17"/>
        <v>58961499.40402478</v>
      </c>
      <c r="M88" s="17">
        <f t="shared" si="18"/>
        <v>117287540</v>
      </c>
    </row>
    <row r="89" spans="1:16" x14ac:dyDescent="0.3">
      <c r="A89" s="8">
        <v>17</v>
      </c>
      <c r="B89" s="9" t="s">
        <v>133</v>
      </c>
      <c r="C89" s="3">
        <v>9320</v>
      </c>
      <c r="D89" s="10" t="s">
        <v>131</v>
      </c>
      <c r="E89" s="10">
        <v>20975</v>
      </c>
      <c r="F89" s="3">
        <f t="shared" si="15"/>
        <v>20975</v>
      </c>
      <c r="G89" s="4" t="s">
        <v>134</v>
      </c>
      <c r="H89" s="5">
        <f t="shared" si="19"/>
        <v>195487000</v>
      </c>
      <c r="I89" s="20">
        <f>+C89*$O$73/$P$74</f>
        <v>4634.7523219814229</v>
      </c>
      <c r="J89" s="20">
        <f>+C89*$P$73/$P$74</f>
        <v>4685.2476780185771</v>
      </c>
      <c r="K89" s="5">
        <f t="shared" si="16"/>
        <v>97213929.953560352</v>
      </c>
      <c r="L89" s="13">
        <f t="shared" si="17"/>
        <v>98273070.046439648</v>
      </c>
      <c r="M89" s="17">
        <f t="shared" si="18"/>
        <v>195487000</v>
      </c>
    </row>
    <row r="90" spans="1:16" x14ac:dyDescent="0.3">
      <c r="A90" s="8">
        <v>18</v>
      </c>
      <c r="B90" s="9" t="s">
        <v>135</v>
      </c>
      <c r="C90" s="10">
        <v>5.1870000000000003</v>
      </c>
      <c r="D90" s="10" t="s">
        <v>127</v>
      </c>
      <c r="E90" s="10">
        <v>3034617</v>
      </c>
      <c r="F90" s="3">
        <f t="shared" si="15"/>
        <v>3034617</v>
      </c>
      <c r="G90" s="4" t="s">
        <v>136</v>
      </c>
      <c r="H90" s="5">
        <f t="shared" si="19"/>
        <v>15740558.379000001</v>
      </c>
      <c r="I90" s="20">
        <f>+C90*$O$73/$P$74</f>
        <v>2.5794485294117644</v>
      </c>
      <c r="J90" s="20">
        <f>+C90*$P$73/$P$74</f>
        <v>2.6075514705882359</v>
      </c>
      <c r="K90" s="5">
        <f t="shared" si="16"/>
        <v>7827638.3579779398</v>
      </c>
      <c r="L90" s="13">
        <f t="shared" si="17"/>
        <v>7912920.0210220609</v>
      </c>
      <c r="M90" s="17">
        <f t="shared" si="18"/>
        <v>15740558.379000001</v>
      </c>
    </row>
    <row r="91" spans="1:16" s="25" customFormat="1" ht="21.75" customHeight="1" x14ac:dyDescent="0.3">
      <c r="A91" s="1" t="s">
        <v>137</v>
      </c>
      <c r="B91" s="2" t="s">
        <v>138</v>
      </c>
      <c r="C91" s="2"/>
      <c r="D91" s="2"/>
      <c r="E91" s="2">
        <v>0</v>
      </c>
      <c r="F91" s="3">
        <f t="shared" si="15"/>
        <v>0</v>
      </c>
      <c r="G91" s="4"/>
      <c r="H91" s="5"/>
      <c r="I91" s="6"/>
      <c r="J91" s="6"/>
      <c r="K91" s="28"/>
      <c r="L91" s="7"/>
      <c r="M91" s="22"/>
    </row>
    <row r="92" spans="1:16" ht="24" customHeight="1" x14ac:dyDescent="0.3">
      <c r="A92" s="8">
        <v>1</v>
      </c>
      <c r="B92" s="9" t="s">
        <v>139</v>
      </c>
      <c r="C92" s="20">
        <v>1086.83</v>
      </c>
      <c r="D92" s="10" t="s">
        <v>57</v>
      </c>
      <c r="E92" s="10">
        <v>2647640</v>
      </c>
      <c r="F92" s="3">
        <f t="shared" si="15"/>
        <v>2647640</v>
      </c>
      <c r="G92" s="4" t="s">
        <v>140</v>
      </c>
      <c r="H92" s="5">
        <f t="shared" si="19"/>
        <v>2877534581.1999998</v>
      </c>
      <c r="I92" s="12">
        <f>+C92*$O$93/$P$94</f>
        <v>543.41499999999996</v>
      </c>
      <c r="J92" s="12">
        <f>+C92*$P$93/$P$94</f>
        <v>543.41499999999996</v>
      </c>
      <c r="K92" s="5">
        <f t="shared" ref="K92:K97" si="20">+I92*G92</f>
        <v>1438767290.5999999</v>
      </c>
      <c r="L92" s="13">
        <f t="shared" ref="L92:L97" si="21">+J92*G92</f>
        <v>1438767290.5999999</v>
      </c>
      <c r="M92" s="17">
        <f t="shared" ref="M92:M97" si="22">+K92+L92</f>
        <v>2877534581.1999998</v>
      </c>
      <c r="O92" s="25"/>
      <c r="P92" s="25"/>
    </row>
    <row r="93" spans="1:16" ht="21.75" customHeight="1" x14ac:dyDescent="0.3">
      <c r="A93" s="8">
        <v>2</v>
      </c>
      <c r="B93" s="9" t="s">
        <v>141</v>
      </c>
      <c r="C93" s="10">
        <v>3.34</v>
      </c>
      <c r="D93" s="10" t="s">
        <v>57</v>
      </c>
      <c r="E93" s="10">
        <v>3260776</v>
      </c>
      <c r="F93" s="3">
        <f t="shared" si="15"/>
        <v>3260776</v>
      </c>
      <c r="G93" s="4" t="s">
        <v>142</v>
      </c>
      <c r="H93" s="5">
        <f t="shared" si="19"/>
        <v>10890991.84</v>
      </c>
      <c r="I93" s="12">
        <f>+C93*$O$93/$P$94</f>
        <v>1.67</v>
      </c>
      <c r="J93" s="12">
        <f>+C93*$P$93/$P$94</f>
        <v>1.67</v>
      </c>
      <c r="K93" s="5">
        <f t="shared" si="20"/>
        <v>5445495.9199999999</v>
      </c>
      <c r="L93" s="13">
        <f t="shared" si="21"/>
        <v>5445495.9199999999</v>
      </c>
      <c r="M93" s="17">
        <f t="shared" si="22"/>
        <v>10890991.84</v>
      </c>
      <c r="O93" s="26">
        <f>+P94-P93</f>
        <v>200</v>
      </c>
      <c r="P93" s="26">
        <v>200</v>
      </c>
    </row>
    <row r="94" spans="1:16" ht="22.5" customHeight="1" x14ac:dyDescent="0.3">
      <c r="A94" s="8">
        <v>3</v>
      </c>
      <c r="B94" s="9" t="s">
        <v>143</v>
      </c>
      <c r="C94" s="10">
        <v>123.83</v>
      </c>
      <c r="D94" s="10" t="s">
        <v>57</v>
      </c>
      <c r="E94" s="10">
        <v>1405368</v>
      </c>
      <c r="F94" s="3">
        <f t="shared" si="15"/>
        <v>1405368</v>
      </c>
      <c r="G94" s="4" t="s">
        <v>144</v>
      </c>
      <c r="H94" s="5">
        <f t="shared" si="19"/>
        <v>174026719.44</v>
      </c>
      <c r="I94" s="12">
        <f>+C94*$O$93/$P$94</f>
        <v>61.914999999999999</v>
      </c>
      <c r="J94" s="12">
        <f>+C94*$P$93/$P$94</f>
        <v>61.914999999999999</v>
      </c>
      <c r="K94" s="5">
        <f t="shared" si="20"/>
        <v>87013359.719999999</v>
      </c>
      <c r="L94" s="13">
        <f t="shared" si="21"/>
        <v>87013359.719999999</v>
      </c>
      <c r="M94" s="17">
        <f t="shared" si="22"/>
        <v>174026719.44</v>
      </c>
      <c r="P94" s="26">
        <v>400</v>
      </c>
    </row>
    <row r="95" spans="1:16" x14ac:dyDescent="0.3">
      <c r="A95" s="8">
        <v>4</v>
      </c>
      <c r="B95" s="9" t="s">
        <v>145</v>
      </c>
      <c r="C95" s="10">
        <v>42.488999999999997</v>
      </c>
      <c r="D95" s="10" t="s">
        <v>146</v>
      </c>
      <c r="E95" s="10">
        <v>21320983</v>
      </c>
      <c r="F95" s="3">
        <f t="shared" si="15"/>
        <v>21320983</v>
      </c>
      <c r="G95" s="4" t="s">
        <v>147</v>
      </c>
      <c r="H95" s="5">
        <f t="shared" si="19"/>
        <v>905907246.68699992</v>
      </c>
      <c r="I95" s="12">
        <f>+C95*$O$93/$P$94</f>
        <v>21.244499999999999</v>
      </c>
      <c r="J95" s="12">
        <f>+C95*$P$93/$P$94</f>
        <v>21.244499999999999</v>
      </c>
      <c r="K95" s="5">
        <f t="shared" si="20"/>
        <v>452953623.34349996</v>
      </c>
      <c r="L95" s="13">
        <f t="shared" si="21"/>
        <v>452953623.34349996</v>
      </c>
      <c r="M95" s="17">
        <f t="shared" si="22"/>
        <v>905907246.68699992</v>
      </c>
    </row>
    <row r="96" spans="1:16" x14ac:dyDescent="0.3">
      <c r="A96" s="8">
        <v>5</v>
      </c>
      <c r="B96" s="9" t="s">
        <v>148</v>
      </c>
      <c r="C96" s="10">
        <v>26.373000000000001</v>
      </c>
      <c r="D96" s="10" t="s">
        <v>146</v>
      </c>
      <c r="E96" s="10">
        <v>22108474</v>
      </c>
      <c r="F96" s="3">
        <f t="shared" si="15"/>
        <v>22108474</v>
      </c>
      <c r="G96" s="4" t="s">
        <v>149</v>
      </c>
      <c r="H96" s="5">
        <f t="shared" si="19"/>
        <v>583066784.80200005</v>
      </c>
      <c r="I96" s="12">
        <f>+C96*$O$93/$P$94</f>
        <v>13.186500000000001</v>
      </c>
      <c r="J96" s="12">
        <f>+C96*$P$93/$P$94</f>
        <v>13.186500000000001</v>
      </c>
      <c r="K96" s="5">
        <f t="shared" si="20"/>
        <v>291533392.40100002</v>
      </c>
      <c r="L96" s="13">
        <f t="shared" si="21"/>
        <v>291533392.40100002</v>
      </c>
      <c r="M96" s="17">
        <f t="shared" si="22"/>
        <v>583066784.80200005</v>
      </c>
    </row>
    <row r="97" spans="1:13" x14ac:dyDescent="0.3">
      <c r="A97" s="8">
        <v>6</v>
      </c>
      <c r="B97" s="9" t="s">
        <v>150</v>
      </c>
      <c r="C97" s="10">
        <v>390.78</v>
      </c>
      <c r="D97" s="10" t="s">
        <v>151</v>
      </c>
      <c r="E97" s="10">
        <v>811731</v>
      </c>
      <c r="F97" s="3">
        <f t="shared" si="15"/>
        <v>811731</v>
      </c>
      <c r="G97" s="4" t="s">
        <v>152</v>
      </c>
      <c r="H97" s="5">
        <f t="shared" si="19"/>
        <v>317208240.18000001</v>
      </c>
      <c r="I97" s="12">
        <f>+C97*$O$93/$P$94</f>
        <v>195.39</v>
      </c>
      <c r="J97" s="12">
        <f>+C97*$P$93/$P$94</f>
        <v>195.39</v>
      </c>
      <c r="K97" s="5">
        <f t="shared" si="20"/>
        <v>158604120.09</v>
      </c>
      <c r="L97" s="13">
        <f t="shared" si="21"/>
        <v>158604120.09</v>
      </c>
      <c r="M97" s="17">
        <f t="shared" si="22"/>
        <v>317208240.18000001</v>
      </c>
    </row>
    <row r="98" spans="1:13" s="25" customFormat="1" x14ac:dyDescent="0.3">
      <c r="A98" s="1" t="s">
        <v>153</v>
      </c>
      <c r="B98" s="2" t="s">
        <v>154</v>
      </c>
      <c r="C98" s="2"/>
      <c r="D98" s="2"/>
      <c r="E98" s="2">
        <v>0</v>
      </c>
      <c r="F98" s="3">
        <f t="shared" si="15"/>
        <v>0</v>
      </c>
      <c r="G98" s="4"/>
      <c r="H98" s="5"/>
      <c r="I98" s="6"/>
      <c r="J98" s="12"/>
      <c r="K98" s="28"/>
      <c r="L98" s="7"/>
      <c r="M98" s="22"/>
    </row>
    <row r="99" spans="1:13" ht="21" customHeight="1" x14ac:dyDescent="0.3">
      <c r="A99" s="8">
        <v>1</v>
      </c>
      <c r="B99" s="9" t="s">
        <v>155</v>
      </c>
      <c r="C99" s="10">
        <v>2.64</v>
      </c>
      <c r="D99" s="10" t="s">
        <v>57</v>
      </c>
      <c r="E99" s="10">
        <v>3024565</v>
      </c>
      <c r="F99" s="3">
        <f t="shared" si="15"/>
        <v>3024565</v>
      </c>
      <c r="G99" s="4" t="s">
        <v>156</v>
      </c>
      <c r="H99" s="5">
        <f t="shared" si="19"/>
        <v>7984851.6000000006</v>
      </c>
      <c r="I99" s="12">
        <f>+C99</f>
        <v>2.64</v>
      </c>
      <c r="J99" s="11">
        <v>0</v>
      </c>
      <c r="K99" s="5">
        <f t="shared" ref="K99:K105" si="23">+I99*G99</f>
        <v>7984851.6000000006</v>
      </c>
      <c r="L99" s="19">
        <f t="shared" ref="L99:L105" si="24">+J99*G99</f>
        <v>0</v>
      </c>
      <c r="M99" s="17">
        <f t="shared" ref="M99:M105" si="25">+K99+L99</f>
        <v>7984851.6000000006</v>
      </c>
    </row>
    <row r="100" spans="1:13" ht="18" customHeight="1" x14ac:dyDescent="0.3">
      <c r="A100" s="8">
        <v>2</v>
      </c>
      <c r="B100" s="9" t="s">
        <v>157</v>
      </c>
      <c r="C100" s="10">
        <v>3.36</v>
      </c>
      <c r="D100" s="10" t="s">
        <v>57</v>
      </c>
      <c r="E100" s="10">
        <v>1782332</v>
      </c>
      <c r="F100" s="3">
        <f t="shared" si="15"/>
        <v>1782332</v>
      </c>
      <c r="G100" s="4" t="s">
        <v>158</v>
      </c>
      <c r="H100" s="5">
        <f t="shared" si="19"/>
        <v>5988635.5199999996</v>
      </c>
      <c r="I100" s="12">
        <f t="shared" ref="I100:I105" si="26">+C100</f>
        <v>3.36</v>
      </c>
      <c r="J100" s="11">
        <v>0</v>
      </c>
      <c r="K100" s="5">
        <f t="shared" si="23"/>
        <v>5988635.5199999996</v>
      </c>
      <c r="L100" s="19">
        <f t="shared" si="24"/>
        <v>0</v>
      </c>
      <c r="M100" s="17">
        <f t="shared" si="25"/>
        <v>5988635.5199999996</v>
      </c>
    </row>
    <row r="101" spans="1:13" x14ac:dyDescent="0.3">
      <c r="A101" s="8">
        <v>3</v>
      </c>
      <c r="B101" s="9" t="s">
        <v>143</v>
      </c>
      <c r="C101" s="10">
        <v>0.88</v>
      </c>
      <c r="D101" s="10" t="s">
        <v>57</v>
      </c>
      <c r="E101" s="10">
        <v>1448649</v>
      </c>
      <c r="F101" s="3">
        <f t="shared" si="15"/>
        <v>1448649</v>
      </c>
      <c r="G101" s="4" t="s">
        <v>159</v>
      </c>
      <c r="H101" s="5">
        <f t="shared" si="19"/>
        <v>1274811.1200000001</v>
      </c>
      <c r="I101" s="12">
        <f t="shared" si="26"/>
        <v>0.88</v>
      </c>
      <c r="J101" s="11">
        <v>0</v>
      </c>
      <c r="K101" s="5">
        <f t="shared" si="23"/>
        <v>1274811.1200000001</v>
      </c>
      <c r="L101" s="19">
        <f t="shared" si="24"/>
        <v>0</v>
      </c>
      <c r="M101" s="17">
        <f t="shared" si="25"/>
        <v>1274811.1200000001</v>
      </c>
    </row>
    <row r="102" spans="1:13" ht="33.6" x14ac:dyDescent="0.3">
      <c r="A102" s="8">
        <v>4</v>
      </c>
      <c r="B102" s="9" t="s">
        <v>160</v>
      </c>
      <c r="C102" s="10">
        <v>0.53</v>
      </c>
      <c r="D102" s="10" t="s">
        <v>146</v>
      </c>
      <c r="E102" s="10">
        <v>22108474</v>
      </c>
      <c r="F102" s="3">
        <f t="shared" si="15"/>
        <v>22108474</v>
      </c>
      <c r="G102" s="4" t="s">
        <v>149</v>
      </c>
      <c r="H102" s="5">
        <f t="shared" si="19"/>
        <v>11717491.220000001</v>
      </c>
      <c r="I102" s="12">
        <f t="shared" si="26"/>
        <v>0.53</v>
      </c>
      <c r="J102" s="11">
        <v>0</v>
      </c>
      <c r="K102" s="5">
        <f t="shared" si="23"/>
        <v>11717491.220000001</v>
      </c>
      <c r="L102" s="19">
        <f t="shared" si="24"/>
        <v>0</v>
      </c>
      <c r="M102" s="17">
        <f t="shared" si="25"/>
        <v>11717491.220000001</v>
      </c>
    </row>
    <row r="103" spans="1:13" ht="33.6" x14ac:dyDescent="0.3">
      <c r="A103" s="8">
        <v>5</v>
      </c>
      <c r="B103" s="9" t="s">
        <v>161</v>
      </c>
      <c r="C103" s="10">
        <v>4.08</v>
      </c>
      <c r="D103" s="10" t="s">
        <v>114</v>
      </c>
      <c r="E103" s="10">
        <v>288748</v>
      </c>
      <c r="F103" s="3">
        <f t="shared" si="15"/>
        <v>288748</v>
      </c>
      <c r="G103" s="4" t="s">
        <v>162</v>
      </c>
      <c r="H103" s="5">
        <f t="shared" si="19"/>
        <v>1178091.8400000001</v>
      </c>
      <c r="I103" s="12">
        <f t="shared" si="26"/>
        <v>4.08</v>
      </c>
      <c r="J103" s="11">
        <v>0</v>
      </c>
      <c r="K103" s="5">
        <f t="shared" si="23"/>
        <v>1178091.8400000001</v>
      </c>
      <c r="L103" s="19">
        <f t="shared" si="24"/>
        <v>0</v>
      </c>
      <c r="M103" s="17">
        <f t="shared" si="25"/>
        <v>1178091.8400000001</v>
      </c>
    </row>
    <row r="104" spans="1:13" x14ac:dyDescent="0.3">
      <c r="A104" s="8">
        <v>6</v>
      </c>
      <c r="B104" s="9" t="s">
        <v>163</v>
      </c>
      <c r="C104" s="10">
        <v>0.53500000000000003</v>
      </c>
      <c r="D104" s="10" t="s">
        <v>36</v>
      </c>
      <c r="E104" s="10">
        <v>2624954</v>
      </c>
      <c r="F104" s="3">
        <f t="shared" si="15"/>
        <v>2624954</v>
      </c>
      <c r="G104" s="4" t="s">
        <v>164</v>
      </c>
      <c r="H104" s="5">
        <f t="shared" si="19"/>
        <v>1404350.3900000001</v>
      </c>
      <c r="I104" s="12">
        <f t="shared" si="26"/>
        <v>0.53500000000000003</v>
      </c>
      <c r="J104" s="11">
        <v>0</v>
      </c>
      <c r="K104" s="5">
        <f t="shared" si="23"/>
        <v>1404350.3900000001</v>
      </c>
      <c r="L104" s="19">
        <f t="shared" si="24"/>
        <v>0</v>
      </c>
      <c r="M104" s="17">
        <f t="shared" si="25"/>
        <v>1404350.3900000001</v>
      </c>
    </row>
    <row r="105" spans="1:13" x14ac:dyDescent="0.3">
      <c r="A105" s="8">
        <v>7</v>
      </c>
      <c r="B105" s="9" t="s">
        <v>165</v>
      </c>
      <c r="C105" s="10">
        <v>0.4</v>
      </c>
      <c r="D105" s="10" t="s">
        <v>36</v>
      </c>
      <c r="E105" s="10">
        <v>4799682</v>
      </c>
      <c r="F105" s="3">
        <f t="shared" si="15"/>
        <v>4799682</v>
      </c>
      <c r="G105" s="4" t="s">
        <v>166</v>
      </c>
      <c r="H105" s="5">
        <f t="shared" si="19"/>
        <v>1919872.8</v>
      </c>
      <c r="I105" s="12">
        <f t="shared" si="26"/>
        <v>0.4</v>
      </c>
      <c r="J105" s="11">
        <v>0</v>
      </c>
      <c r="K105" s="5">
        <f t="shared" si="23"/>
        <v>1919872.8</v>
      </c>
      <c r="L105" s="19">
        <f t="shared" si="24"/>
        <v>0</v>
      </c>
      <c r="M105" s="17">
        <f t="shared" si="25"/>
        <v>1919872.8</v>
      </c>
    </row>
    <row r="106" spans="1:13" s="25" customFormat="1" ht="19.5" customHeight="1" x14ac:dyDescent="0.3">
      <c r="A106" s="1" t="s">
        <v>167</v>
      </c>
      <c r="B106" s="2" t="s">
        <v>168</v>
      </c>
      <c r="C106" s="2"/>
      <c r="D106" s="2"/>
      <c r="E106" s="2">
        <v>0</v>
      </c>
      <c r="F106" s="3">
        <f t="shared" si="15"/>
        <v>0</v>
      </c>
      <c r="G106" s="4"/>
      <c r="H106" s="5"/>
      <c r="I106" s="6"/>
      <c r="J106" s="6"/>
      <c r="K106" s="28"/>
      <c r="L106" s="7"/>
      <c r="M106" s="22"/>
    </row>
    <row r="107" spans="1:13" s="25" customFormat="1" ht="20.25" customHeight="1" x14ac:dyDescent="0.3">
      <c r="A107" s="1" t="s">
        <v>169</v>
      </c>
      <c r="B107" s="2" t="s">
        <v>170</v>
      </c>
      <c r="C107" s="2"/>
      <c r="D107" s="2"/>
      <c r="E107" s="2">
        <v>0</v>
      </c>
      <c r="F107" s="3">
        <f t="shared" si="15"/>
        <v>0</v>
      </c>
      <c r="G107" s="4"/>
      <c r="H107" s="5"/>
      <c r="I107" s="6"/>
      <c r="J107" s="6"/>
      <c r="K107" s="28"/>
      <c r="L107" s="7"/>
      <c r="M107" s="22"/>
    </row>
    <row r="108" spans="1:13" ht="20.25" customHeight="1" x14ac:dyDescent="0.3">
      <c r="A108" s="8">
        <v>1</v>
      </c>
      <c r="B108" s="9" t="s">
        <v>171</v>
      </c>
      <c r="C108" s="10">
        <v>26.02</v>
      </c>
      <c r="D108" s="10" t="s">
        <v>57</v>
      </c>
      <c r="E108" s="10">
        <v>1908081</v>
      </c>
      <c r="F108" s="3">
        <f t="shared" si="15"/>
        <v>1908081</v>
      </c>
      <c r="G108" s="4" t="s">
        <v>172</v>
      </c>
      <c r="H108" s="5">
        <f t="shared" si="19"/>
        <v>49648267.619999997</v>
      </c>
      <c r="I108" s="10">
        <f>+C108</f>
        <v>26.02</v>
      </c>
      <c r="J108" s="11">
        <v>0</v>
      </c>
      <c r="K108" s="5">
        <f t="shared" ref="K108:K117" si="27">+I108*G108</f>
        <v>49648267.619999997</v>
      </c>
      <c r="L108" s="19">
        <f t="shared" ref="L108:L117" si="28">+J108*G108</f>
        <v>0</v>
      </c>
      <c r="M108" s="17">
        <f>+K108+L108</f>
        <v>49648267.619999997</v>
      </c>
    </row>
    <row r="109" spans="1:13" ht="33.6" x14ac:dyDescent="0.3">
      <c r="A109" s="8">
        <v>2</v>
      </c>
      <c r="B109" s="9" t="s">
        <v>173</v>
      </c>
      <c r="C109" s="10">
        <v>33.590000000000003</v>
      </c>
      <c r="D109" s="10" t="s">
        <v>57</v>
      </c>
      <c r="E109" s="10">
        <v>1898621</v>
      </c>
      <c r="F109" s="3">
        <f t="shared" si="15"/>
        <v>1898621</v>
      </c>
      <c r="G109" s="4" t="s">
        <v>174</v>
      </c>
      <c r="H109" s="5">
        <f t="shared" si="19"/>
        <v>63774679.390000008</v>
      </c>
      <c r="I109" s="10">
        <f t="shared" ref="I109:I117" si="29">+C109</f>
        <v>33.590000000000003</v>
      </c>
      <c r="J109" s="11">
        <v>0</v>
      </c>
      <c r="K109" s="5">
        <f t="shared" si="27"/>
        <v>63774679.390000008</v>
      </c>
      <c r="L109" s="19">
        <f t="shared" si="28"/>
        <v>0</v>
      </c>
      <c r="M109" s="17">
        <f>+K109+L109</f>
        <v>63774679.390000008</v>
      </c>
    </row>
    <row r="110" spans="1:13" ht="33.6" x14ac:dyDescent="0.3">
      <c r="A110" s="8">
        <v>3</v>
      </c>
      <c r="B110" s="9" t="s">
        <v>175</v>
      </c>
      <c r="C110" s="10">
        <v>0.59</v>
      </c>
      <c r="D110" s="10" t="s">
        <v>57</v>
      </c>
      <c r="E110" s="10">
        <v>3083622</v>
      </c>
      <c r="F110" s="3">
        <f t="shared" si="15"/>
        <v>3083622</v>
      </c>
      <c r="G110" s="4" t="s">
        <v>176</v>
      </c>
      <c r="H110" s="5">
        <f t="shared" si="19"/>
        <v>1819336.98</v>
      </c>
      <c r="I110" s="10">
        <f t="shared" si="29"/>
        <v>0.59</v>
      </c>
      <c r="J110" s="11">
        <v>0</v>
      </c>
      <c r="K110" s="5">
        <f t="shared" si="27"/>
        <v>1819336.98</v>
      </c>
      <c r="L110" s="19">
        <f t="shared" si="28"/>
        <v>0</v>
      </c>
      <c r="M110" s="17">
        <f>+K110+L110</f>
        <v>1819336.98</v>
      </c>
    </row>
    <row r="111" spans="1:13" x14ac:dyDescent="0.3">
      <c r="A111" s="8">
        <v>4</v>
      </c>
      <c r="B111" s="9" t="s">
        <v>177</v>
      </c>
      <c r="C111" s="10">
        <v>6.04</v>
      </c>
      <c r="D111" s="10" t="s">
        <v>57</v>
      </c>
      <c r="E111" s="10">
        <v>1719285</v>
      </c>
      <c r="F111" s="3">
        <f t="shared" si="15"/>
        <v>1719285</v>
      </c>
      <c r="G111" s="4" t="s">
        <v>178</v>
      </c>
      <c r="H111" s="5">
        <f t="shared" si="19"/>
        <v>10384481.4</v>
      </c>
      <c r="I111" s="10">
        <f t="shared" si="29"/>
        <v>6.04</v>
      </c>
      <c r="J111" s="11">
        <v>0</v>
      </c>
      <c r="K111" s="5">
        <f t="shared" si="27"/>
        <v>10384481.4</v>
      </c>
      <c r="L111" s="19">
        <f t="shared" si="28"/>
        <v>0</v>
      </c>
      <c r="M111" s="17">
        <f>+K111+L111</f>
        <v>10384481.4</v>
      </c>
    </row>
    <row r="112" spans="1:13" ht="23.25" customHeight="1" x14ac:dyDescent="0.3">
      <c r="A112" s="8">
        <v>5</v>
      </c>
      <c r="B112" s="9" t="s">
        <v>145</v>
      </c>
      <c r="C112" s="10">
        <v>1.1140000000000001</v>
      </c>
      <c r="D112" s="10" t="s">
        <v>146</v>
      </c>
      <c r="E112" s="10">
        <v>21320983</v>
      </c>
      <c r="F112" s="3">
        <f t="shared" si="15"/>
        <v>21320983</v>
      </c>
      <c r="G112" s="4" t="s">
        <v>147</v>
      </c>
      <c r="H112" s="5">
        <f t="shared" si="19"/>
        <v>23751575.062000003</v>
      </c>
      <c r="I112" s="11">
        <f t="shared" si="29"/>
        <v>1.1140000000000001</v>
      </c>
      <c r="J112" s="11">
        <v>0</v>
      </c>
      <c r="K112" s="5">
        <f t="shared" si="27"/>
        <v>23751575.062000003</v>
      </c>
      <c r="L112" s="19">
        <f t="shared" si="28"/>
        <v>0</v>
      </c>
      <c r="M112" s="17">
        <f t="shared" ref="M112:M117" si="30">+K112+L112</f>
        <v>23751575.062000003</v>
      </c>
    </row>
    <row r="113" spans="1:18" ht="33.6" x14ac:dyDescent="0.3">
      <c r="A113" s="8">
        <v>6</v>
      </c>
      <c r="B113" s="9" t="s">
        <v>161</v>
      </c>
      <c r="C113" s="10">
        <v>6.42</v>
      </c>
      <c r="D113" s="10" t="s">
        <v>114</v>
      </c>
      <c r="E113" s="10">
        <v>288748</v>
      </c>
      <c r="F113" s="3">
        <f t="shared" si="15"/>
        <v>288748</v>
      </c>
      <c r="G113" s="4" t="s">
        <v>162</v>
      </c>
      <c r="H113" s="5">
        <f t="shared" si="19"/>
        <v>1853762.16</v>
      </c>
      <c r="I113" s="10">
        <f t="shared" si="29"/>
        <v>6.42</v>
      </c>
      <c r="J113" s="11">
        <v>0</v>
      </c>
      <c r="K113" s="5">
        <f t="shared" si="27"/>
        <v>1853762.16</v>
      </c>
      <c r="L113" s="19">
        <f t="shared" si="28"/>
        <v>0</v>
      </c>
      <c r="M113" s="17">
        <f t="shared" si="30"/>
        <v>1853762.16</v>
      </c>
    </row>
    <row r="114" spans="1:18" ht="42.75" customHeight="1" x14ac:dyDescent="0.3">
      <c r="A114" s="8">
        <v>7</v>
      </c>
      <c r="B114" s="9" t="s">
        <v>179</v>
      </c>
      <c r="C114" s="10">
        <v>4</v>
      </c>
      <c r="D114" s="10" t="s">
        <v>180</v>
      </c>
      <c r="E114" s="10">
        <v>7574050</v>
      </c>
      <c r="F114" s="3">
        <f t="shared" si="15"/>
        <v>7574050</v>
      </c>
      <c r="G114" s="4" t="s">
        <v>181</v>
      </c>
      <c r="H114" s="5">
        <f t="shared" si="19"/>
        <v>30296200</v>
      </c>
      <c r="I114" s="10">
        <f t="shared" si="29"/>
        <v>4</v>
      </c>
      <c r="J114" s="11">
        <v>0</v>
      </c>
      <c r="K114" s="5">
        <f t="shared" si="27"/>
        <v>30296200</v>
      </c>
      <c r="L114" s="19">
        <f t="shared" si="28"/>
        <v>0</v>
      </c>
      <c r="M114" s="17">
        <f t="shared" si="30"/>
        <v>30296200</v>
      </c>
    </row>
    <row r="115" spans="1:18" ht="21" customHeight="1" x14ac:dyDescent="0.3">
      <c r="A115" s="8">
        <v>8</v>
      </c>
      <c r="B115" s="9" t="s">
        <v>182</v>
      </c>
      <c r="C115" s="10">
        <v>0.75</v>
      </c>
      <c r="D115" s="10" t="s">
        <v>103</v>
      </c>
      <c r="E115" s="10">
        <v>2202292</v>
      </c>
      <c r="F115" s="3">
        <f t="shared" si="15"/>
        <v>2202292</v>
      </c>
      <c r="G115" s="4" t="s">
        <v>183</v>
      </c>
      <c r="H115" s="5">
        <f t="shared" si="19"/>
        <v>1651719</v>
      </c>
      <c r="I115" s="10">
        <f t="shared" si="29"/>
        <v>0.75</v>
      </c>
      <c r="J115" s="11">
        <v>0</v>
      </c>
      <c r="K115" s="5">
        <f t="shared" si="27"/>
        <v>1651719</v>
      </c>
      <c r="L115" s="19">
        <f t="shared" si="28"/>
        <v>0</v>
      </c>
      <c r="M115" s="17">
        <f t="shared" si="30"/>
        <v>1651719</v>
      </c>
    </row>
    <row r="116" spans="1:18" ht="19.5" customHeight="1" x14ac:dyDescent="0.3">
      <c r="A116" s="8">
        <v>9</v>
      </c>
      <c r="B116" s="9" t="s">
        <v>163</v>
      </c>
      <c r="C116" s="10">
        <v>1.431</v>
      </c>
      <c r="D116" s="10" t="s">
        <v>36</v>
      </c>
      <c r="E116" s="10">
        <v>2902329</v>
      </c>
      <c r="F116" s="3">
        <f t="shared" si="15"/>
        <v>2902329</v>
      </c>
      <c r="G116" s="4" t="s">
        <v>184</v>
      </c>
      <c r="H116" s="5">
        <f t="shared" si="19"/>
        <v>4153232.7990000001</v>
      </c>
      <c r="I116" s="11">
        <f t="shared" si="29"/>
        <v>1.431</v>
      </c>
      <c r="J116" s="11">
        <v>0</v>
      </c>
      <c r="K116" s="5">
        <f t="shared" si="27"/>
        <v>4153232.7990000001</v>
      </c>
      <c r="L116" s="19">
        <f t="shared" si="28"/>
        <v>0</v>
      </c>
      <c r="M116" s="17">
        <f t="shared" si="30"/>
        <v>4153232.7990000001</v>
      </c>
    </row>
    <row r="117" spans="1:18" ht="20.25" customHeight="1" x14ac:dyDescent="0.3">
      <c r="A117" s="8">
        <v>10</v>
      </c>
      <c r="B117" s="9" t="s">
        <v>165</v>
      </c>
      <c r="C117" s="10">
        <v>1.0309999999999999</v>
      </c>
      <c r="D117" s="10" t="s">
        <v>36</v>
      </c>
      <c r="E117" s="10">
        <v>4799682</v>
      </c>
      <c r="F117" s="3">
        <f t="shared" si="15"/>
        <v>4799682</v>
      </c>
      <c r="G117" s="4" t="s">
        <v>166</v>
      </c>
      <c r="H117" s="5">
        <f t="shared" si="19"/>
        <v>4948472.142</v>
      </c>
      <c r="I117" s="11">
        <f t="shared" si="29"/>
        <v>1.0309999999999999</v>
      </c>
      <c r="J117" s="11">
        <v>0</v>
      </c>
      <c r="K117" s="5">
        <f t="shared" si="27"/>
        <v>4948472.142</v>
      </c>
      <c r="L117" s="19">
        <f t="shared" si="28"/>
        <v>0</v>
      </c>
      <c r="M117" s="17">
        <f t="shared" si="30"/>
        <v>4948472.142</v>
      </c>
    </row>
    <row r="118" spans="1:18" s="58" customFormat="1" ht="21" customHeight="1" x14ac:dyDescent="0.3">
      <c r="A118" s="1" t="s">
        <v>185</v>
      </c>
      <c r="B118" s="2" t="s">
        <v>186</v>
      </c>
      <c r="C118" s="2"/>
      <c r="D118" s="2"/>
      <c r="E118" s="2">
        <v>0</v>
      </c>
      <c r="F118" s="3">
        <f t="shared" si="15"/>
        <v>0</v>
      </c>
      <c r="G118" s="4"/>
      <c r="H118" s="5"/>
      <c r="I118" s="6"/>
      <c r="J118" s="6"/>
      <c r="K118" s="28"/>
      <c r="L118" s="7"/>
      <c r="M118" s="22"/>
    </row>
    <row r="119" spans="1:18" s="59" customFormat="1" ht="22.5" customHeight="1" x14ac:dyDescent="0.3">
      <c r="A119" s="8">
        <v>1</v>
      </c>
      <c r="B119" s="9" t="s">
        <v>40</v>
      </c>
      <c r="C119" s="10">
        <v>1.649</v>
      </c>
      <c r="D119" s="10" t="s">
        <v>36</v>
      </c>
      <c r="E119" s="10">
        <v>739547</v>
      </c>
      <c r="F119" s="3">
        <f t="shared" si="15"/>
        <v>739547</v>
      </c>
      <c r="G119" s="4" t="s">
        <v>67</v>
      </c>
      <c r="H119" s="5">
        <f t="shared" si="19"/>
        <v>1219513.003</v>
      </c>
      <c r="I119" s="11">
        <f>+C119*$O$119</f>
        <v>0.82450000000000001</v>
      </c>
      <c r="J119" s="11">
        <f>+C119*$P$119</f>
        <v>0.82450000000000001</v>
      </c>
      <c r="K119" s="5">
        <f t="shared" ref="K119:K135" si="31">+I119*G119</f>
        <v>609756.50150000001</v>
      </c>
      <c r="L119" s="13">
        <f t="shared" ref="L119:L135" si="32">+J119*G119</f>
        <v>609756.50150000001</v>
      </c>
      <c r="M119" s="17">
        <f t="shared" ref="M119:M135" si="33">+K119+L119</f>
        <v>1219513.003</v>
      </c>
      <c r="O119" s="60">
        <v>0.5</v>
      </c>
      <c r="P119" s="60">
        <v>0.5</v>
      </c>
    </row>
    <row r="120" spans="1:18" s="59" customFormat="1" ht="22.5" customHeight="1" x14ac:dyDescent="0.3">
      <c r="A120" s="8">
        <v>2</v>
      </c>
      <c r="B120" s="9" t="s">
        <v>187</v>
      </c>
      <c r="C120" s="10">
        <v>2.1280000000000001</v>
      </c>
      <c r="D120" s="10" t="s">
        <v>36</v>
      </c>
      <c r="E120" s="10">
        <v>2843558</v>
      </c>
      <c r="F120" s="3">
        <f t="shared" si="15"/>
        <v>2843558</v>
      </c>
      <c r="G120" s="4" t="s">
        <v>188</v>
      </c>
      <c r="H120" s="5">
        <f t="shared" si="19"/>
        <v>6051091.4240000006</v>
      </c>
      <c r="I120" s="11">
        <f>+C120*$O$119</f>
        <v>1.0640000000000001</v>
      </c>
      <c r="J120" s="11">
        <f>+C120*$P$119</f>
        <v>1.0640000000000001</v>
      </c>
      <c r="K120" s="5">
        <f t="shared" si="31"/>
        <v>3025545.7120000003</v>
      </c>
      <c r="L120" s="13">
        <f t="shared" si="32"/>
        <v>3025545.7120000003</v>
      </c>
      <c r="M120" s="17">
        <f t="shared" si="33"/>
        <v>6051091.4240000006</v>
      </c>
      <c r="O120" s="58"/>
      <c r="P120" s="58"/>
    </row>
    <row r="121" spans="1:18" s="59" customFormat="1" ht="22.5" customHeight="1" x14ac:dyDescent="0.3">
      <c r="A121" s="8">
        <v>3</v>
      </c>
      <c r="B121" s="9" t="s">
        <v>189</v>
      </c>
      <c r="C121" s="10">
        <v>6.891</v>
      </c>
      <c r="D121" s="10" t="s">
        <v>36</v>
      </c>
      <c r="E121" s="10">
        <v>2777732</v>
      </c>
      <c r="F121" s="3">
        <f t="shared" si="15"/>
        <v>2777732</v>
      </c>
      <c r="G121" s="4" t="s">
        <v>190</v>
      </c>
      <c r="H121" s="5">
        <f t="shared" si="19"/>
        <v>19141351.212000001</v>
      </c>
      <c r="I121" s="11">
        <f>+C121*$O$119</f>
        <v>3.4455</v>
      </c>
      <c r="J121" s="11">
        <f>+C121*$P$119</f>
        <v>3.4455</v>
      </c>
      <c r="K121" s="5">
        <f t="shared" si="31"/>
        <v>9570675.6060000006</v>
      </c>
      <c r="L121" s="13">
        <f t="shared" si="32"/>
        <v>9570675.6060000006</v>
      </c>
      <c r="M121" s="17">
        <f t="shared" si="33"/>
        <v>19141351.212000001</v>
      </c>
      <c r="O121" s="59" t="s">
        <v>191</v>
      </c>
      <c r="P121" s="59" t="s">
        <v>192</v>
      </c>
    </row>
    <row r="122" spans="1:18" s="59" customFormat="1" ht="26.25" customHeight="1" x14ac:dyDescent="0.3">
      <c r="A122" s="8">
        <v>4</v>
      </c>
      <c r="B122" s="9" t="s">
        <v>193</v>
      </c>
      <c r="C122" s="10">
        <v>1.9350000000000001</v>
      </c>
      <c r="D122" s="10" t="s">
        <v>36</v>
      </c>
      <c r="E122" s="10">
        <v>12419192</v>
      </c>
      <c r="F122" s="3">
        <f t="shared" si="15"/>
        <v>12419192</v>
      </c>
      <c r="G122" s="4" t="s">
        <v>194</v>
      </c>
      <c r="H122" s="5">
        <f t="shared" si="19"/>
        <v>24031136.52</v>
      </c>
      <c r="I122" s="11">
        <f>+C122*$O$119</f>
        <v>0.96750000000000003</v>
      </c>
      <c r="J122" s="11">
        <f>+C122*$P$119</f>
        <v>0.96750000000000003</v>
      </c>
      <c r="K122" s="5">
        <f t="shared" si="31"/>
        <v>12015568.26</v>
      </c>
      <c r="L122" s="13">
        <f t="shared" si="32"/>
        <v>12015568.26</v>
      </c>
      <c r="M122" s="17">
        <f t="shared" si="33"/>
        <v>24031136.52</v>
      </c>
      <c r="O122" s="59" t="s">
        <v>195</v>
      </c>
      <c r="P122" s="59" t="s">
        <v>195</v>
      </c>
    </row>
    <row r="123" spans="1:18" s="59" customFormat="1" ht="21" customHeight="1" x14ac:dyDescent="0.3">
      <c r="A123" s="8">
        <v>5</v>
      </c>
      <c r="B123" s="9" t="s">
        <v>196</v>
      </c>
      <c r="C123" s="10">
        <v>8.8260000000000005</v>
      </c>
      <c r="D123" s="10" t="s">
        <v>36</v>
      </c>
      <c r="E123" s="10">
        <v>2664859</v>
      </c>
      <c r="F123" s="3">
        <f t="shared" si="15"/>
        <v>2664859</v>
      </c>
      <c r="G123" s="4" t="s">
        <v>197</v>
      </c>
      <c r="H123" s="5">
        <f t="shared" si="19"/>
        <v>23520045.534000002</v>
      </c>
      <c r="I123" s="11">
        <f>+C123*$O$119</f>
        <v>4.4130000000000003</v>
      </c>
      <c r="J123" s="11">
        <f>+C123*$P$119</f>
        <v>4.4130000000000003</v>
      </c>
      <c r="K123" s="5">
        <f t="shared" si="31"/>
        <v>11760022.767000001</v>
      </c>
      <c r="L123" s="13">
        <f t="shared" si="32"/>
        <v>11760022.767000001</v>
      </c>
      <c r="M123" s="17">
        <f t="shared" si="33"/>
        <v>23520045.534000002</v>
      </c>
      <c r="R123" s="61">
        <f>Q124-R124</f>
        <v>2053220861.6124554</v>
      </c>
    </row>
    <row r="124" spans="1:18" s="59" customFormat="1" ht="39.75" customHeight="1" x14ac:dyDescent="0.3">
      <c r="A124" s="8">
        <v>6</v>
      </c>
      <c r="B124" s="9" t="s">
        <v>198</v>
      </c>
      <c r="C124" s="10">
        <v>18</v>
      </c>
      <c r="D124" s="10" t="s">
        <v>199</v>
      </c>
      <c r="E124" s="10">
        <v>6416622</v>
      </c>
      <c r="F124" s="3">
        <f t="shared" si="15"/>
        <v>6416622</v>
      </c>
      <c r="G124" s="4" t="s">
        <v>200</v>
      </c>
      <c r="H124" s="5">
        <f t="shared" si="19"/>
        <v>115499196</v>
      </c>
      <c r="I124" s="14">
        <f>+C124*$O$119</f>
        <v>9</v>
      </c>
      <c r="J124" s="14">
        <f>+C124*$P$119</f>
        <v>9</v>
      </c>
      <c r="K124" s="5">
        <f t="shared" si="31"/>
        <v>57749598</v>
      </c>
      <c r="L124" s="19">
        <f t="shared" si="32"/>
        <v>57749598</v>
      </c>
      <c r="M124" s="17">
        <f t="shared" si="33"/>
        <v>115499196</v>
      </c>
      <c r="Q124" s="62">
        <f>SUM(K119:K282)</f>
        <v>12761057551.892328</v>
      </c>
      <c r="R124" s="62">
        <f>SUM(L119:L282)</f>
        <v>10707836690.279873</v>
      </c>
    </row>
    <row r="125" spans="1:18" s="59" customFormat="1" ht="33.6" x14ac:dyDescent="0.3">
      <c r="A125" s="8">
        <v>7</v>
      </c>
      <c r="B125" s="9" t="s">
        <v>201</v>
      </c>
      <c r="C125" s="10">
        <v>36</v>
      </c>
      <c r="D125" s="10" t="s">
        <v>131</v>
      </c>
      <c r="E125" s="10">
        <v>316704</v>
      </c>
      <c r="F125" s="3">
        <f t="shared" si="15"/>
        <v>316704</v>
      </c>
      <c r="G125" s="4" t="s">
        <v>202</v>
      </c>
      <c r="H125" s="5">
        <f t="shared" si="19"/>
        <v>11401344</v>
      </c>
      <c r="I125" s="14">
        <f>+C125*$O$119</f>
        <v>18</v>
      </c>
      <c r="J125" s="14">
        <f>+C125*$P$119</f>
        <v>18</v>
      </c>
      <c r="K125" s="5">
        <f t="shared" si="31"/>
        <v>5700672</v>
      </c>
      <c r="L125" s="19">
        <f t="shared" si="32"/>
        <v>5700672</v>
      </c>
      <c r="M125" s="17">
        <f t="shared" si="33"/>
        <v>11401344</v>
      </c>
      <c r="Q125" s="63">
        <f>SUM(K124:K135)</f>
        <v>310034007.93400002</v>
      </c>
    </row>
    <row r="126" spans="1:18" s="59" customFormat="1" ht="21" customHeight="1" x14ac:dyDescent="0.3">
      <c r="A126" s="8">
        <v>8</v>
      </c>
      <c r="B126" s="9" t="s">
        <v>163</v>
      </c>
      <c r="C126" s="10">
        <v>6.8520000000000003</v>
      </c>
      <c r="D126" s="10" t="s">
        <v>36</v>
      </c>
      <c r="E126" s="10">
        <v>4166120</v>
      </c>
      <c r="F126" s="3">
        <f t="shared" si="15"/>
        <v>4166120</v>
      </c>
      <c r="G126" s="4" t="s">
        <v>203</v>
      </c>
      <c r="H126" s="5">
        <f t="shared" si="19"/>
        <v>28546254.240000002</v>
      </c>
      <c r="I126" s="11">
        <f>+C126*$O$119</f>
        <v>3.4260000000000002</v>
      </c>
      <c r="J126" s="11">
        <f>+C126*$P$119</f>
        <v>3.4260000000000002</v>
      </c>
      <c r="K126" s="5">
        <f t="shared" si="31"/>
        <v>14273127.120000001</v>
      </c>
      <c r="L126" s="19">
        <f t="shared" si="32"/>
        <v>14273127.120000001</v>
      </c>
      <c r="M126" s="17">
        <f t="shared" si="33"/>
        <v>28546254.240000002</v>
      </c>
    </row>
    <row r="127" spans="1:18" s="59" customFormat="1" ht="21" customHeight="1" x14ac:dyDescent="0.3">
      <c r="A127" s="8">
        <v>9</v>
      </c>
      <c r="B127" s="9" t="s">
        <v>204</v>
      </c>
      <c r="C127" s="10">
        <v>1.4279999999999999</v>
      </c>
      <c r="D127" s="10" t="s">
        <v>36</v>
      </c>
      <c r="E127" s="10">
        <v>75723149</v>
      </c>
      <c r="F127" s="3">
        <f t="shared" si="15"/>
        <v>75723149</v>
      </c>
      <c r="G127" s="4" t="s">
        <v>205</v>
      </c>
      <c r="H127" s="5">
        <f t="shared" si="19"/>
        <v>108132656.772</v>
      </c>
      <c r="I127" s="11">
        <f>+C127*$O$119</f>
        <v>0.71399999999999997</v>
      </c>
      <c r="J127" s="11">
        <f>+C127*$P$119</f>
        <v>0.71399999999999997</v>
      </c>
      <c r="K127" s="5">
        <f t="shared" si="31"/>
        <v>54066328.386</v>
      </c>
      <c r="L127" s="19">
        <f t="shared" si="32"/>
        <v>54066328.386</v>
      </c>
      <c r="M127" s="17">
        <f t="shared" si="33"/>
        <v>108132656.772</v>
      </c>
    </row>
    <row r="128" spans="1:18" s="59" customFormat="1" ht="45" customHeight="1" x14ac:dyDescent="0.3">
      <c r="A128" s="8">
        <v>10</v>
      </c>
      <c r="B128" s="9" t="s">
        <v>206</v>
      </c>
      <c r="C128" s="10">
        <v>11</v>
      </c>
      <c r="D128" s="10" t="s">
        <v>180</v>
      </c>
      <c r="E128" s="10">
        <v>4601660</v>
      </c>
      <c r="F128" s="3">
        <f t="shared" si="15"/>
        <v>4601660</v>
      </c>
      <c r="G128" s="4" t="s">
        <v>207</v>
      </c>
      <c r="H128" s="5">
        <f t="shared" si="19"/>
        <v>50618260</v>
      </c>
      <c r="I128" s="14">
        <v>5</v>
      </c>
      <c r="J128" s="14">
        <v>6</v>
      </c>
      <c r="K128" s="5">
        <f t="shared" si="31"/>
        <v>23008300</v>
      </c>
      <c r="L128" s="19">
        <f t="shared" si="32"/>
        <v>27609960</v>
      </c>
      <c r="M128" s="17">
        <f t="shared" si="33"/>
        <v>50618260</v>
      </c>
    </row>
    <row r="129" spans="1:13" s="59" customFormat="1" ht="22.5" customHeight="1" x14ac:dyDescent="0.3">
      <c r="A129" s="8">
        <v>11</v>
      </c>
      <c r="B129" s="9" t="s">
        <v>208</v>
      </c>
      <c r="C129" s="10">
        <v>11</v>
      </c>
      <c r="D129" s="10" t="s">
        <v>180</v>
      </c>
      <c r="E129" s="10">
        <v>84514</v>
      </c>
      <c r="F129" s="3">
        <f t="shared" si="15"/>
        <v>84514</v>
      </c>
      <c r="G129" s="4" t="s">
        <v>209</v>
      </c>
      <c r="H129" s="5">
        <f t="shared" si="19"/>
        <v>929654</v>
      </c>
      <c r="I129" s="14">
        <v>5</v>
      </c>
      <c r="J129" s="14">
        <v>6</v>
      </c>
      <c r="K129" s="5">
        <f t="shared" si="31"/>
        <v>422570</v>
      </c>
      <c r="L129" s="19">
        <f t="shared" si="32"/>
        <v>507084</v>
      </c>
      <c r="M129" s="17">
        <f t="shared" si="33"/>
        <v>929654</v>
      </c>
    </row>
    <row r="130" spans="1:13" s="59" customFormat="1" ht="33.6" x14ac:dyDescent="0.3">
      <c r="A130" s="8">
        <v>12</v>
      </c>
      <c r="B130" s="9" t="s">
        <v>210</v>
      </c>
      <c r="C130" s="10">
        <v>18</v>
      </c>
      <c r="D130" s="10" t="s">
        <v>199</v>
      </c>
      <c r="E130" s="10">
        <v>409548</v>
      </c>
      <c r="F130" s="3">
        <f t="shared" si="15"/>
        <v>409548</v>
      </c>
      <c r="G130" s="4" t="s">
        <v>211</v>
      </c>
      <c r="H130" s="5">
        <f t="shared" si="19"/>
        <v>7371864</v>
      </c>
      <c r="I130" s="14">
        <f>+C130*$O$119</f>
        <v>9</v>
      </c>
      <c r="J130" s="14">
        <f>+C130*$P$119</f>
        <v>9</v>
      </c>
      <c r="K130" s="5">
        <f t="shared" si="31"/>
        <v>3685932</v>
      </c>
      <c r="L130" s="19">
        <f t="shared" si="32"/>
        <v>3685932</v>
      </c>
      <c r="M130" s="17">
        <f t="shared" si="33"/>
        <v>7371864</v>
      </c>
    </row>
    <row r="131" spans="1:13" s="59" customFormat="1" ht="33.6" x14ac:dyDescent="0.3">
      <c r="A131" s="8">
        <v>13</v>
      </c>
      <c r="B131" s="9" t="s">
        <v>212</v>
      </c>
      <c r="C131" s="10">
        <v>36</v>
      </c>
      <c r="D131" s="10" t="s">
        <v>131</v>
      </c>
      <c r="E131" s="10">
        <v>79916</v>
      </c>
      <c r="F131" s="3">
        <f t="shared" si="15"/>
        <v>79916</v>
      </c>
      <c r="G131" s="4" t="s">
        <v>213</v>
      </c>
      <c r="H131" s="5">
        <f t="shared" si="19"/>
        <v>2876976</v>
      </c>
      <c r="I131" s="14">
        <f>+C131*$O$119</f>
        <v>18</v>
      </c>
      <c r="J131" s="14">
        <f>+C131*$P$119</f>
        <v>18</v>
      </c>
      <c r="K131" s="5">
        <f t="shared" si="31"/>
        <v>1438488</v>
      </c>
      <c r="L131" s="19">
        <f t="shared" si="32"/>
        <v>1438488</v>
      </c>
      <c r="M131" s="17">
        <f t="shared" si="33"/>
        <v>2876976</v>
      </c>
    </row>
    <row r="132" spans="1:13" s="59" customFormat="1" ht="17.25" customHeight="1" x14ac:dyDescent="0.3">
      <c r="A132" s="8">
        <v>14</v>
      </c>
      <c r="B132" s="9" t="s">
        <v>48</v>
      </c>
      <c r="C132" s="10">
        <v>62.749000000000002</v>
      </c>
      <c r="D132" s="10" t="s">
        <v>36</v>
      </c>
      <c r="E132" s="10">
        <v>4732105</v>
      </c>
      <c r="F132" s="3">
        <f t="shared" si="15"/>
        <v>4732105</v>
      </c>
      <c r="G132" s="4" t="s">
        <v>214</v>
      </c>
      <c r="H132" s="5">
        <f t="shared" si="19"/>
        <v>296934856.64500004</v>
      </c>
      <c r="I132" s="11">
        <f>+C132*$O$119</f>
        <v>31.374500000000001</v>
      </c>
      <c r="J132" s="11">
        <f>+C132*$P$119</f>
        <v>31.374500000000001</v>
      </c>
      <c r="K132" s="5">
        <f t="shared" si="31"/>
        <v>148467428.32250002</v>
      </c>
      <c r="L132" s="19">
        <f t="shared" si="32"/>
        <v>148467428.32250002</v>
      </c>
      <c r="M132" s="17">
        <f t="shared" si="33"/>
        <v>296934856.64500004</v>
      </c>
    </row>
    <row r="133" spans="1:13" s="59" customFormat="1" ht="16.5" customHeight="1" x14ac:dyDescent="0.3">
      <c r="A133" s="8">
        <v>15</v>
      </c>
      <c r="B133" s="9" t="s">
        <v>40</v>
      </c>
      <c r="C133" s="10">
        <v>0.377</v>
      </c>
      <c r="D133" s="10" t="s">
        <v>36</v>
      </c>
      <c r="E133" s="10">
        <v>739547</v>
      </c>
      <c r="F133" s="3">
        <f t="shared" si="15"/>
        <v>739547</v>
      </c>
      <c r="G133" s="4" t="s">
        <v>67</v>
      </c>
      <c r="H133" s="5">
        <f t="shared" si="19"/>
        <v>278809.21899999998</v>
      </c>
      <c r="I133" s="11">
        <f>+C133*$O$119</f>
        <v>0.1885</v>
      </c>
      <c r="J133" s="11">
        <f>+C133*$P$119</f>
        <v>0.1885</v>
      </c>
      <c r="K133" s="5">
        <f t="shared" si="31"/>
        <v>139404.60949999999</v>
      </c>
      <c r="L133" s="19">
        <f t="shared" si="32"/>
        <v>139404.60949999999</v>
      </c>
      <c r="M133" s="17">
        <f t="shared" si="33"/>
        <v>278809.21899999998</v>
      </c>
    </row>
    <row r="134" spans="1:13" s="59" customFormat="1" ht="20.25" customHeight="1" x14ac:dyDescent="0.3">
      <c r="A134" s="8">
        <v>16</v>
      </c>
      <c r="B134" s="9" t="s">
        <v>215</v>
      </c>
      <c r="C134" s="10">
        <v>0.377</v>
      </c>
      <c r="D134" s="10" t="s">
        <v>36</v>
      </c>
      <c r="E134" s="10">
        <v>3206064</v>
      </c>
      <c r="F134" s="3">
        <f t="shared" si="15"/>
        <v>3206064</v>
      </c>
      <c r="G134" s="4" t="s">
        <v>216</v>
      </c>
      <c r="H134" s="5">
        <f t="shared" si="19"/>
        <v>1208686.128</v>
      </c>
      <c r="I134" s="11">
        <f>+C134*$O$119</f>
        <v>0.1885</v>
      </c>
      <c r="J134" s="11">
        <f>+C134*$P$119</f>
        <v>0.1885</v>
      </c>
      <c r="K134" s="5">
        <f t="shared" si="31"/>
        <v>604343.06400000001</v>
      </c>
      <c r="L134" s="19">
        <f t="shared" si="32"/>
        <v>604343.06400000001</v>
      </c>
      <c r="M134" s="17">
        <f t="shared" si="33"/>
        <v>1208686.128</v>
      </c>
    </row>
    <row r="135" spans="1:13" s="59" customFormat="1" ht="21" customHeight="1" x14ac:dyDescent="0.3">
      <c r="A135" s="8">
        <v>17</v>
      </c>
      <c r="B135" s="9" t="s">
        <v>217</v>
      </c>
      <c r="C135" s="10">
        <v>0.33900000000000002</v>
      </c>
      <c r="D135" s="10" t="s">
        <v>36</v>
      </c>
      <c r="E135" s="10">
        <v>2818976</v>
      </c>
      <c r="F135" s="3">
        <f t="shared" ref="F135:F198" si="34">ROUND(G135,0)</f>
        <v>2818976</v>
      </c>
      <c r="G135" s="4" t="s">
        <v>218</v>
      </c>
      <c r="H135" s="5">
        <f t="shared" si="19"/>
        <v>955632.86400000006</v>
      </c>
      <c r="I135" s="11">
        <f>+C135*$O$119</f>
        <v>0.16950000000000001</v>
      </c>
      <c r="J135" s="11">
        <f>+C135*$P$119</f>
        <v>0.16950000000000001</v>
      </c>
      <c r="K135" s="5">
        <f t="shared" si="31"/>
        <v>477816.43200000003</v>
      </c>
      <c r="L135" s="19">
        <f t="shared" si="32"/>
        <v>477816.43200000003</v>
      </c>
      <c r="M135" s="17">
        <f t="shared" si="33"/>
        <v>955632.86400000006</v>
      </c>
    </row>
    <row r="136" spans="1:13" s="58" customFormat="1" x14ac:dyDescent="0.3">
      <c r="A136" s="1" t="s">
        <v>219</v>
      </c>
      <c r="B136" s="2" t="s">
        <v>220</v>
      </c>
      <c r="C136" s="2"/>
      <c r="D136" s="2"/>
      <c r="E136" s="2">
        <v>0</v>
      </c>
      <c r="F136" s="3">
        <f t="shared" si="34"/>
        <v>0</v>
      </c>
      <c r="G136" s="4"/>
      <c r="H136" s="5"/>
      <c r="I136" s="11"/>
      <c r="J136" s="6"/>
      <c r="K136" s="28"/>
      <c r="L136" s="7"/>
      <c r="M136" s="22"/>
    </row>
    <row r="137" spans="1:13" s="59" customFormat="1" ht="19.5" customHeight="1" x14ac:dyDescent="0.3">
      <c r="A137" s="8">
        <v>1</v>
      </c>
      <c r="B137" s="9" t="s">
        <v>221</v>
      </c>
      <c r="C137" s="10">
        <v>47.65</v>
      </c>
      <c r="D137" s="10" t="s">
        <v>36</v>
      </c>
      <c r="E137" s="10">
        <v>2321833</v>
      </c>
      <c r="F137" s="3">
        <f t="shared" si="34"/>
        <v>2321833</v>
      </c>
      <c r="G137" s="4" t="s">
        <v>222</v>
      </c>
      <c r="H137" s="5">
        <f t="shared" si="19"/>
        <v>110635342.45</v>
      </c>
      <c r="I137" s="10">
        <f>+C137*$O$119</f>
        <v>23.824999999999999</v>
      </c>
      <c r="J137" s="10">
        <f>+C137*$P$119</f>
        <v>23.824999999999999</v>
      </c>
      <c r="K137" s="5">
        <f t="shared" ref="K137:K143" si="35">+I137*G137</f>
        <v>55317671.225000001</v>
      </c>
      <c r="L137" s="13">
        <f t="shared" ref="L137:L143" si="36">+J137*G137</f>
        <v>55317671.225000001</v>
      </c>
      <c r="M137" s="17">
        <f t="shared" ref="M137:M143" si="37">+K137+L137</f>
        <v>110635342.45</v>
      </c>
    </row>
    <row r="138" spans="1:13" s="59" customFormat="1" ht="18" customHeight="1" x14ac:dyDescent="0.3">
      <c r="A138" s="8">
        <v>2</v>
      </c>
      <c r="B138" s="9" t="s">
        <v>223</v>
      </c>
      <c r="C138" s="10">
        <v>19.631</v>
      </c>
      <c r="D138" s="10" t="s">
        <v>36</v>
      </c>
      <c r="E138" s="10">
        <v>3279154</v>
      </c>
      <c r="F138" s="3">
        <f t="shared" si="34"/>
        <v>3279154</v>
      </c>
      <c r="G138" s="4" t="s">
        <v>224</v>
      </c>
      <c r="H138" s="5">
        <f t="shared" si="19"/>
        <v>64373072.174000002</v>
      </c>
      <c r="I138" s="11">
        <f>+C138*$O$119</f>
        <v>9.8155000000000001</v>
      </c>
      <c r="J138" s="11">
        <f>+C138*$P$119</f>
        <v>9.8155000000000001</v>
      </c>
      <c r="K138" s="5">
        <f t="shared" si="35"/>
        <v>32186536.087000001</v>
      </c>
      <c r="L138" s="13">
        <f t="shared" si="36"/>
        <v>32186536.087000001</v>
      </c>
      <c r="M138" s="17">
        <f t="shared" si="37"/>
        <v>64373072.174000002</v>
      </c>
    </row>
    <row r="139" spans="1:13" s="59" customFormat="1" ht="18" customHeight="1" x14ac:dyDescent="0.3">
      <c r="A139" s="8">
        <v>3</v>
      </c>
      <c r="B139" s="9" t="s">
        <v>56</v>
      </c>
      <c r="C139" s="20">
        <v>1017.73</v>
      </c>
      <c r="D139" s="10" t="s">
        <v>57</v>
      </c>
      <c r="E139" s="10">
        <v>137764</v>
      </c>
      <c r="F139" s="3">
        <f t="shared" si="34"/>
        <v>137764</v>
      </c>
      <c r="G139" s="4" t="s">
        <v>225</v>
      </c>
      <c r="H139" s="5">
        <f t="shared" si="19"/>
        <v>140206555.72</v>
      </c>
      <c r="I139" s="11">
        <f>+C139*$O$119</f>
        <v>508.86500000000001</v>
      </c>
      <c r="J139" s="11">
        <f>+C139*$P$119</f>
        <v>508.86500000000001</v>
      </c>
      <c r="K139" s="5">
        <f t="shared" si="35"/>
        <v>70103277.859999999</v>
      </c>
      <c r="L139" s="13">
        <f t="shared" si="36"/>
        <v>70103277.859999999</v>
      </c>
      <c r="M139" s="17">
        <f t="shared" si="37"/>
        <v>140206555.72</v>
      </c>
    </row>
    <row r="140" spans="1:13" s="59" customFormat="1" ht="20.25" customHeight="1" x14ac:dyDescent="0.3">
      <c r="A140" s="8">
        <v>4</v>
      </c>
      <c r="B140" s="9" t="s">
        <v>59</v>
      </c>
      <c r="C140" s="20">
        <v>1230.4100000000001</v>
      </c>
      <c r="D140" s="10" t="s">
        <v>57</v>
      </c>
      <c r="E140" s="10">
        <v>858386</v>
      </c>
      <c r="F140" s="3">
        <f t="shared" si="34"/>
        <v>858386</v>
      </c>
      <c r="G140" s="4" t="s">
        <v>60</v>
      </c>
      <c r="H140" s="5">
        <f t="shared" si="19"/>
        <v>1056166718.2600001</v>
      </c>
      <c r="I140" s="11">
        <f>+C140*$O$119</f>
        <v>615.20500000000004</v>
      </c>
      <c r="J140" s="11">
        <f>+C140*$P$119</f>
        <v>615.20500000000004</v>
      </c>
      <c r="K140" s="5">
        <f t="shared" si="35"/>
        <v>528083359.13000005</v>
      </c>
      <c r="L140" s="13">
        <f t="shared" si="36"/>
        <v>528083359.13000005</v>
      </c>
      <c r="M140" s="17">
        <f t="shared" si="37"/>
        <v>1056166718.2600001</v>
      </c>
    </row>
    <row r="141" spans="1:13" s="59" customFormat="1" ht="17.25" customHeight="1" x14ac:dyDescent="0.3">
      <c r="A141" s="8">
        <v>5</v>
      </c>
      <c r="B141" s="9" t="s">
        <v>226</v>
      </c>
      <c r="C141" s="10">
        <v>31.347000000000001</v>
      </c>
      <c r="D141" s="10" t="s">
        <v>36</v>
      </c>
      <c r="E141" s="10">
        <v>3792851</v>
      </c>
      <c r="F141" s="3">
        <f t="shared" si="34"/>
        <v>3792851</v>
      </c>
      <c r="G141" s="4" t="s">
        <v>227</v>
      </c>
      <c r="H141" s="5">
        <f t="shared" ref="H141:H204" si="38">G141*C141</f>
        <v>118894500.29700001</v>
      </c>
      <c r="I141" s="11">
        <f>+C141*$O$119</f>
        <v>15.673500000000001</v>
      </c>
      <c r="J141" s="11">
        <f>+C141*$P$119</f>
        <v>15.673500000000001</v>
      </c>
      <c r="K141" s="5">
        <f t="shared" si="35"/>
        <v>59447250.148500003</v>
      </c>
      <c r="L141" s="13">
        <f t="shared" si="36"/>
        <v>59447250.148500003</v>
      </c>
      <c r="M141" s="17">
        <f t="shared" si="37"/>
        <v>118894500.29700001</v>
      </c>
    </row>
    <row r="142" spans="1:13" s="59" customFormat="1" ht="17.25" customHeight="1" x14ac:dyDescent="0.3">
      <c r="A142" s="8">
        <v>6</v>
      </c>
      <c r="B142" s="9" t="s">
        <v>228</v>
      </c>
      <c r="C142" s="10">
        <v>18.774000000000001</v>
      </c>
      <c r="D142" s="10" t="s">
        <v>36</v>
      </c>
      <c r="E142" s="10">
        <v>3918964</v>
      </c>
      <c r="F142" s="3">
        <f t="shared" si="34"/>
        <v>3918964</v>
      </c>
      <c r="G142" s="4" t="s">
        <v>229</v>
      </c>
      <c r="H142" s="5">
        <f t="shared" si="38"/>
        <v>73574630.136000007</v>
      </c>
      <c r="I142" s="11">
        <f>+C142*$O$119</f>
        <v>9.3870000000000005</v>
      </c>
      <c r="J142" s="11">
        <f>+C142*$P$119</f>
        <v>9.3870000000000005</v>
      </c>
      <c r="K142" s="5">
        <f t="shared" si="35"/>
        <v>36787315.068000004</v>
      </c>
      <c r="L142" s="13">
        <f t="shared" si="36"/>
        <v>36787315.068000004</v>
      </c>
      <c r="M142" s="17">
        <f t="shared" si="37"/>
        <v>73574630.136000007</v>
      </c>
    </row>
    <row r="143" spans="1:13" s="59" customFormat="1" ht="23.25" customHeight="1" x14ac:dyDescent="0.3">
      <c r="A143" s="8">
        <v>7</v>
      </c>
      <c r="B143" s="9" t="s">
        <v>165</v>
      </c>
      <c r="C143" s="10">
        <v>80.772999999999996</v>
      </c>
      <c r="D143" s="10" t="s">
        <v>36</v>
      </c>
      <c r="E143" s="10">
        <v>4799682</v>
      </c>
      <c r="F143" s="3">
        <f t="shared" si="34"/>
        <v>4799682</v>
      </c>
      <c r="G143" s="4" t="s">
        <v>166</v>
      </c>
      <c r="H143" s="5">
        <f t="shared" si="38"/>
        <v>387684714.18599999</v>
      </c>
      <c r="I143" s="11">
        <f>+C143*$O$119</f>
        <v>40.386499999999998</v>
      </c>
      <c r="J143" s="11">
        <f>+C143*$P$119</f>
        <v>40.386499999999998</v>
      </c>
      <c r="K143" s="5">
        <f t="shared" si="35"/>
        <v>193842357.09299999</v>
      </c>
      <c r="L143" s="13">
        <f t="shared" si="36"/>
        <v>193842357.09299999</v>
      </c>
      <c r="M143" s="17">
        <f t="shared" si="37"/>
        <v>387684714.18599999</v>
      </c>
    </row>
    <row r="144" spans="1:13" s="58" customFormat="1" x14ac:dyDescent="0.3">
      <c r="A144" s="1" t="s">
        <v>230</v>
      </c>
      <c r="B144" s="2" t="s">
        <v>231</v>
      </c>
      <c r="C144" s="2"/>
      <c r="D144" s="2"/>
      <c r="E144" s="2">
        <v>0</v>
      </c>
      <c r="F144" s="3">
        <f t="shared" si="34"/>
        <v>0</v>
      </c>
      <c r="G144" s="4"/>
      <c r="H144" s="5"/>
      <c r="I144" s="6"/>
      <c r="J144" s="6"/>
      <c r="K144" s="28"/>
      <c r="L144" s="7"/>
      <c r="M144" s="22"/>
    </row>
    <row r="145" spans="1:18" s="59" customFormat="1" ht="21" customHeight="1" x14ac:dyDescent="0.3">
      <c r="A145" s="8">
        <v>1</v>
      </c>
      <c r="B145" s="9" t="s">
        <v>232</v>
      </c>
      <c r="C145" s="10">
        <v>3.55</v>
      </c>
      <c r="D145" s="10" t="s">
        <v>57</v>
      </c>
      <c r="E145" s="10">
        <v>1718778</v>
      </c>
      <c r="F145" s="3">
        <f t="shared" si="34"/>
        <v>1718778</v>
      </c>
      <c r="G145" s="4" t="s">
        <v>233</v>
      </c>
      <c r="H145" s="5">
        <f t="shared" si="38"/>
        <v>6101661.8999999994</v>
      </c>
      <c r="I145" s="10">
        <f>+C145*$O$119</f>
        <v>1.7749999999999999</v>
      </c>
      <c r="J145" s="10">
        <f>+C145*$P$119</f>
        <v>1.7749999999999999</v>
      </c>
      <c r="K145" s="5">
        <f t="shared" ref="K145:K153" si="39">+I145*G145</f>
        <v>3050830.9499999997</v>
      </c>
      <c r="L145" s="13">
        <f t="shared" ref="L145:L153" si="40">+J145*G145</f>
        <v>3050830.9499999997</v>
      </c>
      <c r="M145" s="17">
        <f t="shared" ref="M145:M153" si="41">+K145+L145</f>
        <v>6101661.8999999994</v>
      </c>
    </row>
    <row r="146" spans="1:18" s="59" customFormat="1" ht="19.5" customHeight="1" x14ac:dyDescent="0.3">
      <c r="A146" s="8">
        <v>2</v>
      </c>
      <c r="B146" s="9" t="s">
        <v>234</v>
      </c>
      <c r="C146" s="10">
        <v>448.74</v>
      </c>
      <c r="D146" s="10" t="s">
        <v>57</v>
      </c>
      <c r="E146" s="10">
        <v>2488120</v>
      </c>
      <c r="F146" s="3">
        <f t="shared" si="34"/>
        <v>2488120</v>
      </c>
      <c r="G146" s="4" t="s">
        <v>235</v>
      </c>
      <c r="H146" s="5">
        <f t="shared" si="38"/>
        <v>1116518968.8</v>
      </c>
      <c r="I146" s="11">
        <f>+C146*$O$119</f>
        <v>224.37</v>
      </c>
      <c r="J146" s="11">
        <f>+C146*$P$119</f>
        <v>224.37</v>
      </c>
      <c r="K146" s="5">
        <f t="shared" si="39"/>
        <v>558259484.39999998</v>
      </c>
      <c r="L146" s="13">
        <f t="shared" si="40"/>
        <v>558259484.39999998</v>
      </c>
      <c r="M146" s="17">
        <f t="shared" si="41"/>
        <v>1116518968.8</v>
      </c>
    </row>
    <row r="147" spans="1:18" s="59" customFormat="1" x14ac:dyDescent="0.3">
      <c r="A147" s="8">
        <v>3</v>
      </c>
      <c r="B147" s="9" t="s">
        <v>236</v>
      </c>
      <c r="C147" s="10">
        <v>85.65</v>
      </c>
      <c r="D147" s="10" t="s">
        <v>57</v>
      </c>
      <c r="E147" s="10">
        <v>2766061</v>
      </c>
      <c r="F147" s="3">
        <f t="shared" si="34"/>
        <v>2766061</v>
      </c>
      <c r="G147" s="4" t="s">
        <v>237</v>
      </c>
      <c r="H147" s="5">
        <f t="shared" si="38"/>
        <v>236913124.65000001</v>
      </c>
      <c r="I147" s="11">
        <f>+C147*$O$119</f>
        <v>42.825000000000003</v>
      </c>
      <c r="J147" s="11">
        <f>+C147*$P$119</f>
        <v>42.825000000000003</v>
      </c>
      <c r="K147" s="5">
        <f t="shared" si="39"/>
        <v>118456562.325</v>
      </c>
      <c r="L147" s="13">
        <f t="shared" si="40"/>
        <v>118456562.325</v>
      </c>
      <c r="M147" s="17">
        <f t="shared" si="41"/>
        <v>236913124.65000001</v>
      </c>
    </row>
    <row r="148" spans="1:18" s="59" customFormat="1" x14ac:dyDescent="0.3">
      <c r="A148" s="8">
        <v>4</v>
      </c>
      <c r="B148" s="9" t="s">
        <v>143</v>
      </c>
      <c r="C148" s="10">
        <v>41.1</v>
      </c>
      <c r="D148" s="10" t="s">
        <v>57</v>
      </c>
      <c r="E148" s="10">
        <v>1363453</v>
      </c>
      <c r="F148" s="3">
        <f t="shared" si="34"/>
        <v>1363453</v>
      </c>
      <c r="G148" s="4" t="s">
        <v>238</v>
      </c>
      <c r="H148" s="5">
        <f t="shared" si="38"/>
        <v>56037918.300000004</v>
      </c>
      <c r="I148" s="11">
        <f>+C148*$O$119</f>
        <v>20.55</v>
      </c>
      <c r="J148" s="11">
        <f>+C148*$P$119</f>
        <v>20.55</v>
      </c>
      <c r="K148" s="5">
        <f t="shared" si="39"/>
        <v>28018959.150000002</v>
      </c>
      <c r="L148" s="13">
        <f t="shared" si="40"/>
        <v>28018959.150000002</v>
      </c>
      <c r="M148" s="17">
        <f t="shared" si="41"/>
        <v>56037918.300000004</v>
      </c>
    </row>
    <row r="149" spans="1:18" s="59" customFormat="1" ht="33.6" x14ac:dyDescent="0.3">
      <c r="A149" s="8">
        <v>5</v>
      </c>
      <c r="B149" s="9" t="s">
        <v>239</v>
      </c>
      <c r="C149" s="10">
        <v>0.41410000000000002</v>
      </c>
      <c r="D149" s="10" t="s">
        <v>146</v>
      </c>
      <c r="E149" s="10">
        <v>23423158</v>
      </c>
      <c r="F149" s="3">
        <f t="shared" si="34"/>
        <v>23423158</v>
      </c>
      <c r="G149" s="4" t="s">
        <v>240</v>
      </c>
      <c r="H149" s="5">
        <f t="shared" si="38"/>
        <v>9699529.7278000005</v>
      </c>
      <c r="I149" s="11">
        <f>+C149*$O$119</f>
        <v>0.20705000000000001</v>
      </c>
      <c r="J149" s="11">
        <f>+C149*$P$119</f>
        <v>0.20705000000000001</v>
      </c>
      <c r="K149" s="5">
        <f t="shared" si="39"/>
        <v>4849764.8639000002</v>
      </c>
      <c r="L149" s="13">
        <f t="shared" si="40"/>
        <v>4849764.8639000002</v>
      </c>
      <c r="M149" s="17">
        <f t="shared" si="41"/>
        <v>9699529.7278000005</v>
      </c>
    </row>
    <row r="150" spans="1:18" s="59" customFormat="1" ht="33.6" x14ac:dyDescent="0.3">
      <c r="A150" s="8">
        <v>6</v>
      </c>
      <c r="B150" s="9" t="s">
        <v>241</v>
      </c>
      <c r="C150" s="10">
        <v>20.761299999999999</v>
      </c>
      <c r="D150" s="10" t="s">
        <v>146</v>
      </c>
      <c r="E150" s="10">
        <v>22998053</v>
      </c>
      <c r="F150" s="3">
        <f t="shared" si="34"/>
        <v>22998053</v>
      </c>
      <c r="G150" s="4" t="s">
        <v>242</v>
      </c>
      <c r="H150" s="5">
        <f t="shared" si="38"/>
        <v>477469477.74889994</v>
      </c>
      <c r="I150" s="11">
        <f>+C150*$O$119</f>
        <v>10.380649999999999</v>
      </c>
      <c r="J150" s="11">
        <f>+C150*$P$119</f>
        <v>10.380649999999999</v>
      </c>
      <c r="K150" s="5">
        <f t="shared" si="39"/>
        <v>238734738.87444997</v>
      </c>
      <c r="L150" s="13">
        <f t="shared" si="40"/>
        <v>238734738.87444997</v>
      </c>
      <c r="M150" s="17">
        <f t="shared" si="41"/>
        <v>477469477.74889994</v>
      </c>
    </row>
    <row r="151" spans="1:18" s="59" customFormat="1" ht="33.6" x14ac:dyDescent="0.3">
      <c r="A151" s="8">
        <v>7</v>
      </c>
      <c r="B151" s="9" t="s">
        <v>243</v>
      </c>
      <c r="C151" s="10">
        <v>34.837699999999998</v>
      </c>
      <c r="D151" s="10" t="s">
        <v>146</v>
      </c>
      <c r="E151" s="10">
        <v>22445899</v>
      </c>
      <c r="F151" s="3">
        <f t="shared" si="34"/>
        <v>22445899</v>
      </c>
      <c r="G151" s="4" t="s">
        <v>244</v>
      </c>
      <c r="H151" s="5">
        <f t="shared" si="38"/>
        <v>781963495.59229994</v>
      </c>
      <c r="I151" s="11">
        <f>+C151*$O$119</f>
        <v>17.418849999999999</v>
      </c>
      <c r="J151" s="11">
        <f>+C151*$P$119</f>
        <v>17.418849999999999</v>
      </c>
      <c r="K151" s="5">
        <f t="shared" si="39"/>
        <v>390981747.79614997</v>
      </c>
      <c r="L151" s="13">
        <f t="shared" si="40"/>
        <v>390981747.79614997</v>
      </c>
      <c r="M151" s="17">
        <f t="shared" si="41"/>
        <v>781963495.59229994</v>
      </c>
      <c r="P151" s="63">
        <f>O153-O154</f>
        <v>190584.25318908691</v>
      </c>
      <c r="Q151" s="63">
        <f>+P153-P154</f>
        <v>-190584.25341796875</v>
      </c>
      <c r="R151" s="63"/>
    </row>
    <row r="152" spans="1:18" s="59" customFormat="1" ht="20.25" customHeight="1" x14ac:dyDescent="0.3">
      <c r="A152" s="8">
        <v>8</v>
      </c>
      <c r="B152" s="9" t="s">
        <v>245</v>
      </c>
      <c r="C152" s="10">
        <v>0.83340000000000003</v>
      </c>
      <c r="D152" s="10" t="s">
        <v>146</v>
      </c>
      <c r="E152" s="10">
        <v>13990013</v>
      </c>
      <c r="F152" s="3">
        <f t="shared" si="34"/>
        <v>13990013</v>
      </c>
      <c r="G152" s="4" t="s">
        <v>246</v>
      </c>
      <c r="H152" s="5">
        <f t="shared" si="38"/>
        <v>11659276.8342</v>
      </c>
      <c r="I152" s="11">
        <f>+C152*$O$119</f>
        <v>0.41670000000000001</v>
      </c>
      <c r="J152" s="11">
        <f>+C152*$P$119</f>
        <v>0.41670000000000001</v>
      </c>
      <c r="K152" s="5">
        <f t="shared" si="39"/>
        <v>5829638.4171000002</v>
      </c>
      <c r="L152" s="13">
        <f t="shared" si="40"/>
        <v>5829638.4171000002</v>
      </c>
      <c r="M152" s="17">
        <f t="shared" si="41"/>
        <v>11659276.8342</v>
      </c>
      <c r="O152" s="63">
        <f>+P153+O153</f>
        <v>90923051788.270325</v>
      </c>
    </row>
    <row r="153" spans="1:18" s="59" customFormat="1" ht="19.5" customHeight="1" x14ac:dyDescent="0.3">
      <c r="A153" s="8">
        <v>9</v>
      </c>
      <c r="B153" s="9" t="s">
        <v>247</v>
      </c>
      <c r="C153" s="10">
        <v>78</v>
      </c>
      <c r="D153" s="10" t="s">
        <v>131</v>
      </c>
      <c r="E153" s="10">
        <v>5090239</v>
      </c>
      <c r="F153" s="3">
        <f t="shared" si="34"/>
        <v>5090239</v>
      </c>
      <c r="G153" s="4" t="s">
        <v>248</v>
      </c>
      <c r="H153" s="5">
        <f t="shared" si="38"/>
        <v>397038642</v>
      </c>
      <c r="I153" s="16">
        <f>+C153*$O$119</f>
        <v>39</v>
      </c>
      <c r="J153" s="16">
        <f>+C153*$P$119</f>
        <v>39</v>
      </c>
      <c r="K153" s="5">
        <f t="shared" si="39"/>
        <v>198519321</v>
      </c>
      <c r="L153" s="13">
        <f t="shared" si="40"/>
        <v>198519321</v>
      </c>
      <c r="M153" s="17">
        <f t="shared" si="41"/>
        <v>397038642</v>
      </c>
      <c r="O153" s="59">
        <f>H855*51/100</f>
        <v>46370756412.01786</v>
      </c>
      <c r="P153" s="59">
        <f>H855*49/100</f>
        <v>44552295376.252464</v>
      </c>
    </row>
    <row r="154" spans="1:18" s="58" customFormat="1" x14ac:dyDescent="0.3">
      <c r="A154" s="1" t="s">
        <v>249</v>
      </c>
      <c r="B154" s="2" t="s">
        <v>250</v>
      </c>
      <c r="C154" s="2"/>
      <c r="D154" s="2"/>
      <c r="E154" s="2">
        <v>0</v>
      </c>
      <c r="F154" s="3">
        <f t="shared" si="34"/>
        <v>0</v>
      </c>
      <c r="G154" s="4"/>
      <c r="H154" s="5"/>
      <c r="I154" s="6"/>
      <c r="J154" s="6"/>
      <c r="K154" s="28"/>
      <c r="L154" s="7"/>
      <c r="M154" s="64"/>
      <c r="O154" s="65">
        <f>+K855</f>
        <v>46370565827.764671</v>
      </c>
      <c r="P154" s="65">
        <f>+L855</f>
        <v>44552485960.505882</v>
      </c>
    </row>
    <row r="155" spans="1:18" s="59" customFormat="1" ht="23.25" customHeight="1" x14ac:dyDescent="0.3">
      <c r="A155" s="8">
        <v>1</v>
      </c>
      <c r="B155" s="9" t="s">
        <v>251</v>
      </c>
      <c r="C155" s="10">
        <v>821.7</v>
      </c>
      <c r="D155" s="10" t="s">
        <v>57</v>
      </c>
      <c r="E155" s="10">
        <v>2804805</v>
      </c>
      <c r="F155" s="3">
        <f t="shared" si="34"/>
        <v>2804805</v>
      </c>
      <c r="G155" s="4" t="s">
        <v>252</v>
      </c>
      <c r="H155" s="5">
        <f t="shared" si="38"/>
        <v>2304708268.5</v>
      </c>
      <c r="I155" s="10">
        <f>+C155*O158</f>
        <v>431.39250000000004</v>
      </c>
      <c r="J155" s="10">
        <f>+C155*P156</f>
        <v>390.3075</v>
      </c>
      <c r="K155" s="5">
        <f t="shared" ref="K155:K169" si="42">+I155*G155</f>
        <v>1209971840.9625001</v>
      </c>
      <c r="L155" s="13">
        <f t="shared" ref="L155:L169" si="43">+J155*G155</f>
        <v>1094736427.5374999</v>
      </c>
      <c r="M155" s="66">
        <f t="shared" ref="M155:M169" si="44">+K155+L155</f>
        <v>2304708268.5</v>
      </c>
      <c r="P155" s="63">
        <f>+O154+P154</f>
        <v>90923051788.270554</v>
      </c>
    </row>
    <row r="156" spans="1:18" s="59" customFormat="1" ht="33.6" x14ac:dyDescent="0.3">
      <c r="A156" s="8">
        <v>2</v>
      </c>
      <c r="B156" s="9" t="s">
        <v>253</v>
      </c>
      <c r="C156" s="10">
        <v>63.28</v>
      </c>
      <c r="D156" s="10" t="s">
        <v>57</v>
      </c>
      <c r="E156" s="10">
        <v>2804805</v>
      </c>
      <c r="F156" s="3">
        <f t="shared" si="34"/>
        <v>2804805</v>
      </c>
      <c r="G156" s="4" t="s">
        <v>252</v>
      </c>
      <c r="H156" s="5">
        <f t="shared" si="38"/>
        <v>177488060.40000001</v>
      </c>
      <c r="I156" s="10">
        <f>+C156*$O$119</f>
        <v>31.64</v>
      </c>
      <c r="J156" s="10">
        <f>+C156*$P$119</f>
        <v>31.64</v>
      </c>
      <c r="K156" s="5">
        <f t="shared" si="42"/>
        <v>88744030.200000003</v>
      </c>
      <c r="L156" s="13">
        <f t="shared" si="43"/>
        <v>88744030.200000003</v>
      </c>
      <c r="M156" s="66">
        <f t="shared" si="44"/>
        <v>177488060.40000001</v>
      </c>
      <c r="O156" s="59">
        <v>0.5</v>
      </c>
      <c r="P156" s="59">
        <f>1-O158</f>
        <v>0.47499999999999998</v>
      </c>
    </row>
    <row r="157" spans="1:18" s="59" customFormat="1" ht="33.6" x14ac:dyDescent="0.3">
      <c r="A157" s="8">
        <v>3</v>
      </c>
      <c r="B157" s="9" t="s">
        <v>254</v>
      </c>
      <c r="C157" s="10">
        <v>3.2597999999999998</v>
      </c>
      <c r="D157" s="10" t="s">
        <v>146</v>
      </c>
      <c r="E157" s="10">
        <v>23687517</v>
      </c>
      <c r="F157" s="3">
        <f t="shared" si="34"/>
        <v>23687517</v>
      </c>
      <c r="G157" s="4" t="s">
        <v>255</v>
      </c>
      <c r="H157" s="5">
        <f t="shared" si="38"/>
        <v>77216567.916599989</v>
      </c>
      <c r="I157" s="10">
        <f>+C157*$O$119</f>
        <v>1.6298999999999999</v>
      </c>
      <c r="J157" s="10">
        <f>+C157*$P$119</f>
        <v>1.6298999999999999</v>
      </c>
      <c r="K157" s="5">
        <f t="shared" si="42"/>
        <v>38608283.958299994</v>
      </c>
      <c r="L157" s="13">
        <f t="shared" si="43"/>
        <v>38608283.958299994</v>
      </c>
      <c r="M157" s="66">
        <f t="shared" si="44"/>
        <v>77216567.916599989</v>
      </c>
      <c r="O157" s="59">
        <v>2.5000000000000001E-2</v>
      </c>
    </row>
    <row r="158" spans="1:18" s="59" customFormat="1" ht="33.6" x14ac:dyDescent="0.3">
      <c r="A158" s="8">
        <v>4</v>
      </c>
      <c r="B158" s="9" t="s">
        <v>256</v>
      </c>
      <c r="C158" s="10">
        <v>82.486999999999995</v>
      </c>
      <c r="D158" s="10" t="s">
        <v>146</v>
      </c>
      <c r="E158" s="10">
        <v>24351576</v>
      </c>
      <c r="F158" s="3">
        <f t="shared" si="34"/>
        <v>24351576</v>
      </c>
      <c r="G158" s="4" t="s">
        <v>257</v>
      </c>
      <c r="H158" s="5">
        <f>G158*C158</f>
        <v>2008688449.5119998</v>
      </c>
      <c r="I158" s="10">
        <f>+C158*$O$119</f>
        <v>41.243499999999997</v>
      </c>
      <c r="J158" s="10">
        <f>+C158*$P$119</f>
        <v>41.243499999999997</v>
      </c>
      <c r="K158" s="5">
        <f t="shared" si="42"/>
        <v>1004344224.7559999</v>
      </c>
      <c r="L158" s="13">
        <f t="shared" si="43"/>
        <v>1004344224.7559999</v>
      </c>
      <c r="M158" s="66">
        <f t="shared" si="44"/>
        <v>2008688449.5119998</v>
      </c>
      <c r="O158" s="59">
        <f>+O156+O157</f>
        <v>0.52500000000000002</v>
      </c>
    </row>
    <row r="159" spans="1:18" s="59" customFormat="1" ht="33.6" x14ac:dyDescent="0.3">
      <c r="A159" s="8">
        <v>5</v>
      </c>
      <c r="B159" s="9" t="s">
        <v>258</v>
      </c>
      <c r="C159" s="10">
        <v>40.984499999999997</v>
      </c>
      <c r="D159" s="10" t="s">
        <v>146</v>
      </c>
      <c r="E159" s="10">
        <v>23770490</v>
      </c>
      <c r="F159" s="3">
        <f t="shared" si="34"/>
        <v>23770490</v>
      </c>
      <c r="G159" s="4" t="s">
        <v>259</v>
      </c>
      <c r="H159" s="5">
        <f t="shared" si="38"/>
        <v>974221647.40499997</v>
      </c>
      <c r="I159" s="10">
        <f>+C159*$O$119</f>
        <v>20.492249999999999</v>
      </c>
      <c r="J159" s="10">
        <f>+C159*$P$119</f>
        <v>20.492249999999999</v>
      </c>
      <c r="K159" s="5">
        <f t="shared" si="42"/>
        <v>487110823.70249999</v>
      </c>
      <c r="L159" s="13">
        <f t="shared" si="43"/>
        <v>487110823.70249999</v>
      </c>
      <c r="M159" s="66">
        <f t="shared" si="44"/>
        <v>974221647.40499997</v>
      </c>
    </row>
    <row r="160" spans="1:18" s="59" customFormat="1" x14ac:dyDescent="0.3">
      <c r="A160" s="8">
        <v>6</v>
      </c>
      <c r="B160" s="9" t="s">
        <v>260</v>
      </c>
      <c r="C160" s="10">
        <v>6.1022999999999996</v>
      </c>
      <c r="D160" s="10" t="s">
        <v>146</v>
      </c>
      <c r="E160" s="10">
        <v>12875553</v>
      </c>
      <c r="F160" s="3">
        <f t="shared" si="34"/>
        <v>12875553</v>
      </c>
      <c r="G160" s="4" t="s">
        <v>261</v>
      </c>
      <c r="H160" s="5">
        <f t="shared" si="38"/>
        <v>78570487.071899995</v>
      </c>
      <c r="I160" s="11">
        <f>+C160*$O$119</f>
        <v>3.0511499999999998</v>
      </c>
      <c r="J160" s="11">
        <f>+C160*$P$119</f>
        <v>3.0511499999999998</v>
      </c>
      <c r="K160" s="5">
        <f t="shared" si="42"/>
        <v>39285243.535949998</v>
      </c>
      <c r="L160" s="13">
        <f t="shared" si="43"/>
        <v>39285243.535949998</v>
      </c>
      <c r="M160" s="66">
        <f t="shared" si="44"/>
        <v>78570487.071899995</v>
      </c>
    </row>
    <row r="161" spans="1:13" s="59" customFormat="1" x14ac:dyDescent="0.3">
      <c r="A161" s="8">
        <v>7</v>
      </c>
      <c r="B161" s="9" t="s">
        <v>262</v>
      </c>
      <c r="C161" s="10">
        <v>1.4303999999999999</v>
      </c>
      <c r="D161" s="10" t="s">
        <v>146</v>
      </c>
      <c r="E161" s="10">
        <v>20359942</v>
      </c>
      <c r="F161" s="3">
        <f t="shared" si="34"/>
        <v>20359942</v>
      </c>
      <c r="G161" s="4" t="s">
        <v>263</v>
      </c>
      <c r="H161" s="5">
        <f t="shared" si="38"/>
        <v>29122861.036799997</v>
      </c>
      <c r="I161" s="11">
        <f>+C161*$O$119</f>
        <v>0.71519999999999995</v>
      </c>
      <c r="J161" s="11">
        <f>+C161*$P$119</f>
        <v>0.71519999999999995</v>
      </c>
      <c r="K161" s="5">
        <f t="shared" si="42"/>
        <v>14561430.518399999</v>
      </c>
      <c r="L161" s="13">
        <f t="shared" si="43"/>
        <v>14561430.518399999</v>
      </c>
      <c r="M161" s="66">
        <f t="shared" si="44"/>
        <v>29122861.036799997</v>
      </c>
    </row>
    <row r="162" spans="1:13" s="59" customFormat="1" x14ac:dyDescent="0.3">
      <c r="A162" s="8">
        <v>8</v>
      </c>
      <c r="B162" s="9" t="s">
        <v>264</v>
      </c>
      <c r="C162" s="10">
        <v>4.6718999999999999</v>
      </c>
      <c r="D162" s="10" t="s">
        <v>146</v>
      </c>
      <c r="E162" s="10">
        <v>20813156</v>
      </c>
      <c r="F162" s="3">
        <f t="shared" si="34"/>
        <v>20813156</v>
      </c>
      <c r="G162" s="4" t="s">
        <v>265</v>
      </c>
      <c r="H162" s="5">
        <f t="shared" si="38"/>
        <v>97236983.516399994</v>
      </c>
      <c r="I162" s="11">
        <f>+C162*$O$119</f>
        <v>2.33595</v>
      </c>
      <c r="J162" s="11">
        <f>+C162*$P$119</f>
        <v>2.33595</v>
      </c>
      <c r="K162" s="5">
        <f t="shared" si="42"/>
        <v>48618491.758199997</v>
      </c>
      <c r="L162" s="13">
        <f t="shared" si="43"/>
        <v>48618491.758199997</v>
      </c>
      <c r="M162" s="66">
        <f t="shared" si="44"/>
        <v>97236983.516399994</v>
      </c>
    </row>
    <row r="163" spans="1:13" s="59" customFormat="1" x14ac:dyDescent="0.3">
      <c r="A163" s="8">
        <v>9</v>
      </c>
      <c r="B163" s="9" t="s">
        <v>266</v>
      </c>
      <c r="C163" s="10">
        <v>6.1022999999999996</v>
      </c>
      <c r="D163" s="10" t="s">
        <v>146</v>
      </c>
      <c r="E163" s="10">
        <v>6147605</v>
      </c>
      <c r="F163" s="3">
        <f t="shared" si="34"/>
        <v>6147605</v>
      </c>
      <c r="G163" s="4" t="s">
        <v>267</v>
      </c>
      <c r="H163" s="5">
        <f t="shared" si="38"/>
        <v>37514529.991499998</v>
      </c>
      <c r="I163" s="11">
        <f>+C163*$O$119</f>
        <v>3.0511499999999998</v>
      </c>
      <c r="J163" s="11">
        <f>+C163*$P$119</f>
        <v>3.0511499999999998</v>
      </c>
      <c r="K163" s="5">
        <f t="shared" si="42"/>
        <v>18757264.995749999</v>
      </c>
      <c r="L163" s="13">
        <f t="shared" si="43"/>
        <v>18757264.995749999</v>
      </c>
      <c r="M163" s="66">
        <f t="shared" si="44"/>
        <v>37514529.991499998</v>
      </c>
    </row>
    <row r="164" spans="1:13" s="59" customFormat="1" x14ac:dyDescent="0.3">
      <c r="A164" s="8">
        <v>10</v>
      </c>
      <c r="B164" s="9" t="s">
        <v>268</v>
      </c>
      <c r="C164" s="10">
        <v>0.84</v>
      </c>
      <c r="D164" s="10" t="s">
        <v>127</v>
      </c>
      <c r="E164" s="10">
        <v>6227736</v>
      </c>
      <c r="F164" s="3">
        <f t="shared" si="34"/>
        <v>6227736</v>
      </c>
      <c r="G164" s="4" t="s">
        <v>269</v>
      </c>
      <c r="H164" s="5">
        <f t="shared" si="38"/>
        <v>5231298.24</v>
      </c>
      <c r="I164" s="18">
        <f>+C164*$O$119</f>
        <v>0.42</v>
      </c>
      <c r="J164" s="18">
        <f>+C164*$P$119</f>
        <v>0.42</v>
      </c>
      <c r="K164" s="5">
        <f t="shared" si="42"/>
        <v>2615649.12</v>
      </c>
      <c r="L164" s="13">
        <f t="shared" si="43"/>
        <v>2615649.12</v>
      </c>
      <c r="M164" s="66">
        <f t="shared" si="44"/>
        <v>5231298.24</v>
      </c>
    </row>
    <row r="165" spans="1:13" s="59" customFormat="1" x14ac:dyDescent="0.3">
      <c r="A165" s="8">
        <v>11</v>
      </c>
      <c r="B165" s="9" t="s">
        <v>270</v>
      </c>
      <c r="C165" s="10">
        <v>3.5</v>
      </c>
      <c r="D165" s="10" t="s">
        <v>127</v>
      </c>
      <c r="E165" s="10">
        <v>11534139</v>
      </c>
      <c r="F165" s="3">
        <f t="shared" si="34"/>
        <v>11534139</v>
      </c>
      <c r="G165" s="4" t="s">
        <v>271</v>
      </c>
      <c r="H165" s="5">
        <f t="shared" si="38"/>
        <v>40369486.5</v>
      </c>
      <c r="I165" s="18">
        <f>+C165*$O$119</f>
        <v>1.75</v>
      </c>
      <c r="J165" s="18">
        <f>+C165*$P$119</f>
        <v>1.75</v>
      </c>
      <c r="K165" s="5">
        <f t="shared" si="42"/>
        <v>20184743.25</v>
      </c>
      <c r="L165" s="13">
        <f t="shared" si="43"/>
        <v>20184743.25</v>
      </c>
      <c r="M165" s="66">
        <f t="shared" si="44"/>
        <v>40369486.5</v>
      </c>
    </row>
    <row r="166" spans="1:13" s="59" customFormat="1" x14ac:dyDescent="0.3">
      <c r="A166" s="8">
        <v>12</v>
      </c>
      <c r="B166" s="9" t="s">
        <v>272</v>
      </c>
      <c r="C166" s="10">
        <v>140</v>
      </c>
      <c r="D166" s="10" t="s">
        <v>131</v>
      </c>
      <c r="E166" s="10">
        <v>106029</v>
      </c>
      <c r="F166" s="3">
        <f t="shared" si="34"/>
        <v>106029</v>
      </c>
      <c r="G166" s="4" t="s">
        <v>273</v>
      </c>
      <c r="H166" s="5">
        <f t="shared" si="38"/>
        <v>14844060</v>
      </c>
      <c r="I166" s="16">
        <f>+C166*$O$119</f>
        <v>70</v>
      </c>
      <c r="J166" s="16">
        <f>+C166*$P$119</f>
        <v>70</v>
      </c>
      <c r="K166" s="5">
        <f t="shared" si="42"/>
        <v>7422030</v>
      </c>
      <c r="L166" s="13">
        <f t="shared" si="43"/>
        <v>7422030</v>
      </c>
      <c r="M166" s="66">
        <f t="shared" si="44"/>
        <v>14844060</v>
      </c>
    </row>
    <row r="167" spans="1:13" s="59" customFormat="1" ht="33.6" x14ac:dyDescent="0.3">
      <c r="A167" s="8">
        <v>13</v>
      </c>
      <c r="B167" s="9" t="s">
        <v>161</v>
      </c>
      <c r="C167" s="10">
        <v>53.2</v>
      </c>
      <c r="D167" s="10" t="s">
        <v>114</v>
      </c>
      <c r="E167" s="10">
        <v>288748</v>
      </c>
      <c r="F167" s="3">
        <f t="shared" si="34"/>
        <v>288748</v>
      </c>
      <c r="G167" s="4" t="s">
        <v>162</v>
      </c>
      <c r="H167" s="5">
        <f t="shared" si="38"/>
        <v>15361393.600000001</v>
      </c>
      <c r="I167" s="67">
        <f>+C167*$O$119</f>
        <v>26.6</v>
      </c>
      <c r="J167" s="67">
        <f>+C167*$P$119</f>
        <v>26.6</v>
      </c>
      <c r="K167" s="5">
        <f t="shared" si="42"/>
        <v>7680696.8000000007</v>
      </c>
      <c r="L167" s="13">
        <f t="shared" si="43"/>
        <v>7680696.8000000007</v>
      </c>
      <c r="M167" s="66">
        <f t="shared" si="44"/>
        <v>15361393.600000001</v>
      </c>
    </row>
    <row r="168" spans="1:13" s="59" customFormat="1" ht="18" customHeight="1" x14ac:dyDescent="0.3">
      <c r="A168" s="8">
        <v>14</v>
      </c>
      <c r="B168" s="9" t="s">
        <v>274</v>
      </c>
      <c r="C168" s="10">
        <v>984</v>
      </c>
      <c r="D168" s="10" t="s">
        <v>114</v>
      </c>
      <c r="E168" s="10">
        <v>175097</v>
      </c>
      <c r="F168" s="3">
        <f t="shared" si="34"/>
        <v>175097</v>
      </c>
      <c r="G168" s="4" t="s">
        <v>275</v>
      </c>
      <c r="H168" s="5">
        <f t="shared" si="38"/>
        <v>172295448</v>
      </c>
      <c r="I168" s="16">
        <f>+C168*$O$119</f>
        <v>492</v>
      </c>
      <c r="J168" s="16">
        <f>+C168*$P$119</f>
        <v>492</v>
      </c>
      <c r="K168" s="5">
        <f t="shared" si="42"/>
        <v>86147724</v>
      </c>
      <c r="L168" s="13">
        <f t="shared" si="43"/>
        <v>86147724</v>
      </c>
      <c r="M168" s="66">
        <f t="shared" si="44"/>
        <v>172295448</v>
      </c>
    </row>
    <row r="169" spans="1:13" s="59" customFormat="1" ht="19.5" customHeight="1" x14ac:dyDescent="0.3">
      <c r="A169" s="8">
        <v>15</v>
      </c>
      <c r="B169" s="9" t="s">
        <v>150</v>
      </c>
      <c r="C169" s="10">
        <v>127</v>
      </c>
      <c r="D169" s="10" t="s">
        <v>151</v>
      </c>
      <c r="E169" s="10">
        <v>811731</v>
      </c>
      <c r="F169" s="3">
        <f t="shared" si="34"/>
        <v>811731</v>
      </c>
      <c r="G169" s="4" t="s">
        <v>152</v>
      </c>
      <c r="H169" s="5">
        <f t="shared" si="38"/>
        <v>103089837</v>
      </c>
      <c r="I169" s="16">
        <v>64</v>
      </c>
      <c r="J169" s="16">
        <v>63</v>
      </c>
      <c r="K169" s="5">
        <f t="shared" si="42"/>
        <v>51950784</v>
      </c>
      <c r="L169" s="13">
        <f t="shared" si="43"/>
        <v>51139053</v>
      </c>
      <c r="M169" s="66">
        <f t="shared" si="44"/>
        <v>103089837</v>
      </c>
    </row>
    <row r="170" spans="1:13" s="58" customFormat="1" x14ac:dyDescent="0.3">
      <c r="A170" s="1" t="s">
        <v>276</v>
      </c>
      <c r="B170" s="2" t="s">
        <v>277</v>
      </c>
      <c r="C170" s="2"/>
      <c r="D170" s="2"/>
      <c r="E170" s="2">
        <v>0</v>
      </c>
      <c r="F170" s="3">
        <f t="shared" si="34"/>
        <v>0</v>
      </c>
      <c r="G170" s="4"/>
      <c r="H170" s="5"/>
      <c r="I170" s="6"/>
      <c r="J170" s="6"/>
      <c r="K170" s="28"/>
      <c r="L170" s="7"/>
      <c r="M170" s="64"/>
    </row>
    <row r="171" spans="1:13" s="59" customFormat="1" ht="23.25" customHeight="1" x14ac:dyDescent="0.3">
      <c r="A171" s="8">
        <v>1</v>
      </c>
      <c r="B171" s="9" t="s">
        <v>251</v>
      </c>
      <c r="C171" s="10">
        <v>74.94</v>
      </c>
      <c r="D171" s="10" t="s">
        <v>57</v>
      </c>
      <c r="E171" s="10">
        <v>2748234</v>
      </c>
      <c r="F171" s="3">
        <f t="shared" si="34"/>
        <v>2748234</v>
      </c>
      <c r="G171" s="4" t="s">
        <v>278</v>
      </c>
      <c r="H171" s="5">
        <f t="shared" si="38"/>
        <v>205952655.96000001</v>
      </c>
      <c r="I171" s="10">
        <f>+C171*$O$119</f>
        <v>37.47</v>
      </c>
      <c r="J171" s="10">
        <f>+C171*$P$119</f>
        <v>37.47</v>
      </c>
      <c r="K171" s="5">
        <f t="shared" ref="K171:K178" si="45">+I171*G171</f>
        <v>102976327.98</v>
      </c>
      <c r="L171" s="13">
        <f t="shared" ref="L171:L178" si="46">+J171*G171</f>
        <v>102976327.98</v>
      </c>
      <c r="M171" s="66">
        <f t="shared" ref="M171:M178" si="47">+K171+L171</f>
        <v>205952655.96000001</v>
      </c>
    </row>
    <row r="172" spans="1:13" s="59" customFormat="1" ht="33.6" x14ac:dyDescent="0.3">
      <c r="A172" s="8">
        <v>2</v>
      </c>
      <c r="B172" s="9" t="s">
        <v>253</v>
      </c>
      <c r="C172" s="10">
        <v>6</v>
      </c>
      <c r="D172" s="10" t="s">
        <v>57</v>
      </c>
      <c r="E172" s="10">
        <v>2748234</v>
      </c>
      <c r="F172" s="3">
        <f t="shared" si="34"/>
        <v>2748234</v>
      </c>
      <c r="G172" s="4" t="s">
        <v>278</v>
      </c>
      <c r="H172" s="5">
        <f t="shared" si="38"/>
        <v>16489404</v>
      </c>
      <c r="I172" s="16">
        <f>+C172*$O$119</f>
        <v>3</v>
      </c>
      <c r="J172" s="16">
        <f>+C172*$P$119</f>
        <v>3</v>
      </c>
      <c r="K172" s="5">
        <f t="shared" si="45"/>
        <v>8244702</v>
      </c>
      <c r="L172" s="13">
        <f t="shared" si="46"/>
        <v>8244702</v>
      </c>
      <c r="M172" s="66">
        <f t="shared" si="47"/>
        <v>16489404</v>
      </c>
    </row>
    <row r="173" spans="1:13" s="59" customFormat="1" ht="33.6" x14ac:dyDescent="0.3">
      <c r="A173" s="8">
        <v>3</v>
      </c>
      <c r="B173" s="9" t="s">
        <v>254</v>
      </c>
      <c r="C173" s="10">
        <v>14.4444</v>
      </c>
      <c r="D173" s="10" t="s">
        <v>146</v>
      </c>
      <c r="E173" s="10">
        <v>23687517</v>
      </c>
      <c r="F173" s="3">
        <f t="shared" si="34"/>
        <v>23687517</v>
      </c>
      <c r="G173" s="4" t="s">
        <v>255</v>
      </c>
      <c r="H173" s="5">
        <f t="shared" si="38"/>
        <v>342151970.55479997</v>
      </c>
      <c r="I173" s="11">
        <f>+C173*$O$119</f>
        <v>7.2222</v>
      </c>
      <c r="J173" s="11">
        <f>+C173*$P$119</f>
        <v>7.2222</v>
      </c>
      <c r="K173" s="5">
        <f t="shared" si="45"/>
        <v>171075985.27739999</v>
      </c>
      <c r="L173" s="13">
        <f t="shared" si="46"/>
        <v>171075985.27739999</v>
      </c>
      <c r="M173" s="66">
        <f t="shared" si="47"/>
        <v>342151970.55479997</v>
      </c>
    </row>
    <row r="174" spans="1:13" s="59" customFormat="1" ht="33.6" x14ac:dyDescent="0.3">
      <c r="A174" s="8">
        <v>4</v>
      </c>
      <c r="B174" s="9" t="s">
        <v>256</v>
      </c>
      <c r="C174" s="10">
        <v>0.48320000000000002</v>
      </c>
      <c r="D174" s="10" t="s">
        <v>146</v>
      </c>
      <c r="E174" s="10">
        <v>24351576</v>
      </c>
      <c r="F174" s="3">
        <f t="shared" si="34"/>
        <v>24351576</v>
      </c>
      <c r="G174" s="4" t="s">
        <v>257</v>
      </c>
      <c r="H174" s="5">
        <f t="shared" si="38"/>
        <v>11766681.5232</v>
      </c>
      <c r="I174" s="11">
        <f>+C174*$O$119</f>
        <v>0.24160000000000001</v>
      </c>
      <c r="J174" s="11">
        <f>+C174*$P$119</f>
        <v>0.24160000000000001</v>
      </c>
      <c r="K174" s="5">
        <f t="shared" si="45"/>
        <v>5883340.7615999999</v>
      </c>
      <c r="L174" s="13">
        <f t="shared" si="46"/>
        <v>5883340.7615999999</v>
      </c>
      <c r="M174" s="66">
        <f t="shared" si="47"/>
        <v>11766681.5232</v>
      </c>
    </row>
    <row r="175" spans="1:13" s="59" customFormat="1" ht="33.6" x14ac:dyDescent="0.3">
      <c r="A175" s="8">
        <v>5</v>
      </c>
      <c r="B175" s="9" t="s">
        <v>258</v>
      </c>
      <c r="C175" s="10">
        <v>11.4421</v>
      </c>
      <c r="D175" s="10" t="s">
        <v>146</v>
      </c>
      <c r="E175" s="10">
        <v>23770490</v>
      </c>
      <c r="F175" s="3">
        <f t="shared" si="34"/>
        <v>23770490</v>
      </c>
      <c r="G175" s="4" t="s">
        <v>259</v>
      </c>
      <c r="H175" s="5">
        <f t="shared" si="38"/>
        <v>271984323.62900001</v>
      </c>
      <c r="I175" s="11">
        <f>+C175*$O$119</f>
        <v>5.72105</v>
      </c>
      <c r="J175" s="11">
        <f>+C175*$P$119</f>
        <v>5.72105</v>
      </c>
      <c r="K175" s="5">
        <f t="shared" si="45"/>
        <v>135992161.8145</v>
      </c>
      <c r="L175" s="13">
        <f t="shared" si="46"/>
        <v>135992161.8145</v>
      </c>
      <c r="M175" s="66">
        <f t="shared" si="47"/>
        <v>271984323.62900001</v>
      </c>
    </row>
    <row r="176" spans="1:13" s="59" customFormat="1" ht="23.25" customHeight="1" x14ac:dyDescent="0.3">
      <c r="A176" s="8">
        <v>6</v>
      </c>
      <c r="B176" s="9" t="s">
        <v>274</v>
      </c>
      <c r="C176" s="10">
        <v>224</v>
      </c>
      <c r="D176" s="10" t="s">
        <v>114</v>
      </c>
      <c r="E176" s="10">
        <v>175097</v>
      </c>
      <c r="F176" s="3">
        <f t="shared" si="34"/>
        <v>175097</v>
      </c>
      <c r="G176" s="4" t="s">
        <v>275</v>
      </c>
      <c r="H176" s="5">
        <f t="shared" si="38"/>
        <v>39221728</v>
      </c>
      <c r="I176" s="16">
        <f>+C176*$O$119</f>
        <v>112</v>
      </c>
      <c r="J176" s="16">
        <f>+C176*$P$119</f>
        <v>112</v>
      </c>
      <c r="K176" s="5">
        <f t="shared" si="45"/>
        <v>19610864</v>
      </c>
      <c r="L176" s="13">
        <f t="shared" si="46"/>
        <v>19610864</v>
      </c>
      <c r="M176" s="66">
        <f t="shared" si="47"/>
        <v>39221728</v>
      </c>
    </row>
    <row r="177" spans="1:13" s="59" customFormat="1" ht="23.25" customHeight="1" x14ac:dyDescent="0.3">
      <c r="A177" s="8">
        <v>7</v>
      </c>
      <c r="B177" s="9" t="s">
        <v>150</v>
      </c>
      <c r="C177" s="10">
        <v>16</v>
      </c>
      <c r="D177" s="10" t="s">
        <v>151</v>
      </c>
      <c r="E177" s="10">
        <v>811731</v>
      </c>
      <c r="F177" s="3">
        <f t="shared" si="34"/>
        <v>811731</v>
      </c>
      <c r="G177" s="4" t="s">
        <v>152</v>
      </c>
      <c r="H177" s="5">
        <f t="shared" si="38"/>
        <v>12987696</v>
      </c>
      <c r="I177" s="16">
        <f>+C177*$O$119</f>
        <v>8</v>
      </c>
      <c r="J177" s="16">
        <f>+C177*$P$119</f>
        <v>8</v>
      </c>
      <c r="K177" s="5">
        <f t="shared" si="45"/>
        <v>6493848</v>
      </c>
      <c r="L177" s="13">
        <f t="shared" si="46"/>
        <v>6493848</v>
      </c>
      <c r="M177" s="66">
        <f t="shared" si="47"/>
        <v>12987696</v>
      </c>
    </row>
    <row r="178" spans="1:13" s="59" customFormat="1" ht="33.6" x14ac:dyDescent="0.3">
      <c r="A178" s="8">
        <v>8</v>
      </c>
      <c r="B178" s="9" t="s">
        <v>161</v>
      </c>
      <c r="C178" s="10">
        <v>3.12</v>
      </c>
      <c r="D178" s="10" t="s">
        <v>114</v>
      </c>
      <c r="E178" s="10">
        <v>288748</v>
      </c>
      <c r="F178" s="3">
        <f t="shared" si="34"/>
        <v>288748</v>
      </c>
      <c r="G178" s="4" t="s">
        <v>162</v>
      </c>
      <c r="H178" s="5">
        <f t="shared" si="38"/>
        <v>900893.76</v>
      </c>
      <c r="I178" s="10">
        <f>+C178*$O$119</f>
        <v>1.56</v>
      </c>
      <c r="J178" s="10">
        <f>+C178*$P$119</f>
        <v>1.56</v>
      </c>
      <c r="K178" s="5">
        <f t="shared" si="45"/>
        <v>450446.88</v>
      </c>
      <c r="L178" s="13">
        <f t="shared" si="46"/>
        <v>450446.88</v>
      </c>
      <c r="M178" s="66">
        <f t="shared" si="47"/>
        <v>900893.76</v>
      </c>
    </row>
    <row r="179" spans="1:13" s="58" customFormat="1" x14ac:dyDescent="0.3">
      <c r="A179" s="1" t="s">
        <v>279</v>
      </c>
      <c r="B179" s="2" t="s">
        <v>280</v>
      </c>
      <c r="C179" s="2"/>
      <c r="D179" s="2"/>
      <c r="E179" s="2">
        <v>0</v>
      </c>
      <c r="F179" s="3">
        <f t="shared" si="34"/>
        <v>0</v>
      </c>
      <c r="G179" s="4"/>
      <c r="H179" s="5"/>
      <c r="I179" s="11"/>
      <c r="J179" s="6"/>
      <c r="K179" s="28"/>
      <c r="L179" s="7"/>
      <c r="M179" s="64"/>
    </row>
    <row r="180" spans="1:13" s="59" customFormat="1" ht="20.25" customHeight="1" x14ac:dyDescent="0.3">
      <c r="A180" s="8">
        <v>1</v>
      </c>
      <c r="B180" s="9" t="s">
        <v>157</v>
      </c>
      <c r="C180" s="10">
        <v>3.6139999999999999</v>
      </c>
      <c r="D180" s="10" t="s">
        <v>57</v>
      </c>
      <c r="E180" s="10">
        <v>1688112</v>
      </c>
      <c r="F180" s="3">
        <f t="shared" si="34"/>
        <v>1688112</v>
      </c>
      <c r="G180" s="4" t="s">
        <v>281</v>
      </c>
      <c r="H180" s="5">
        <f t="shared" si="38"/>
        <v>6100836.7680000002</v>
      </c>
      <c r="I180" s="11">
        <f>+C180*$O$119</f>
        <v>1.8069999999999999</v>
      </c>
      <c r="J180" s="11">
        <f>+C180*$P$119</f>
        <v>1.8069999999999999</v>
      </c>
      <c r="K180" s="5">
        <f t="shared" ref="K180:K187" si="48">+I180*G180</f>
        <v>3050418.3840000001</v>
      </c>
      <c r="L180" s="13">
        <f t="shared" ref="L180:L187" si="49">+J180*G180</f>
        <v>3050418.3840000001</v>
      </c>
      <c r="M180" s="66">
        <f t="shared" ref="M180:M187" si="50">+K180+L180</f>
        <v>6100836.7680000002</v>
      </c>
    </row>
    <row r="181" spans="1:13" s="59" customFormat="1" ht="20.25" customHeight="1" x14ac:dyDescent="0.3">
      <c r="A181" s="8">
        <v>2</v>
      </c>
      <c r="B181" s="9" t="s">
        <v>157</v>
      </c>
      <c r="C181" s="10">
        <v>12.26</v>
      </c>
      <c r="D181" s="10" t="s">
        <v>57</v>
      </c>
      <c r="E181" s="10">
        <v>1923760</v>
      </c>
      <c r="F181" s="3">
        <f t="shared" si="34"/>
        <v>1923760</v>
      </c>
      <c r="G181" s="4" t="s">
        <v>282</v>
      </c>
      <c r="H181" s="5">
        <f t="shared" si="38"/>
        <v>23585297.599999998</v>
      </c>
      <c r="I181" s="10">
        <f>+C181*$O$119</f>
        <v>6.13</v>
      </c>
      <c r="J181" s="10">
        <f>+C181*$P$119</f>
        <v>6.13</v>
      </c>
      <c r="K181" s="5">
        <f t="shared" si="48"/>
        <v>11792648.799999999</v>
      </c>
      <c r="L181" s="13">
        <f t="shared" si="49"/>
        <v>11792648.799999999</v>
      </c>
      <c r="M181" s="66">
        <f t="shared" si="50"/>
        <v>23585297.599999998</v>
      </c>
    </row>
    <row r="182" spans="1:13" s="59" customFormat="1" ht="21.75" customHeight="1" x14ac:dyDescent="0.3">
      <c r="A182" s="8">
        <v>3</v>
      </c>
      <c r="B182" s="9" t="s">
        <v>155</v>
      </c>
      <c r="C182" s="10">
        <v>13.074999999999999</v>
      </c>
      <c r="D182" s="10" t="s">
        <v>57</v>
      </c>
      <c r="E182" s="10">
        <v>3287766</v>
      </c>
      <c r="F182" s="3">
        <f t="shared" si="34"/>
        <v>3287766</v>
      </c>
      <c r="G182" s="4" t="s">
        <v>283</v>
      </c>
      <c r="H182" s="5">
        <f t="shared" si="38"/>
        <v>42987540.449999996</v>
      </c>
      <c r="I182" s="11">
        <f>+C182*$O$119</f>
        <v>6.5374999999999996</v>
      </c>
      <c r="J182" s="11">
        <f>+C182*$P$119</f>
        <v>6.5374999999999996</v>
      </c>
      <c r="K182" s="5">
        <f t="shared" si="48"/>
        <v>21493770.224999998</v>
      </c>
      <c r="L182" s="13">
        <f t="shared" si="49"/>
        <v>21493770.224999998</v>
      </c>
      <c r="M182" s="66">
        <f t="shared" si="50"/>
        <v>42987540.449999996</v>
      </c>
    </row>
    <row r="183" spans="1:13" s="59" customFormat="1" ht="19.5" customHeight="1" x14ac:dyDescent="0.3">
      <c r="A183" s="8">
        <v>4</v>
      </c>
      <c r="B183" s="9" t="s">
        <v>284</v>
      </c>
      <c r="C183" s="10">
        <v>3.242</v>
      </c>
      <c r="D183" s="10" t="s">
        <v>57</v>
      </c>
      <c r="E183" s="10">
        <v>2106844</v>
      </c>
      <c r="F183" s="3">
        <f t="shared" si="34"/>
        <v>2106844</v>
      </c>
      <c r="G183" s="4" t="s">
        <v>285</v>
      </c>
      <c r="H183" s="5">
        <f t="shared" si="38"/>
        <v>6830388.2479999997</v>
      </c>
      <c r="I183" s="11">
        <f>+C183*$O$119</f>
        <v>1.621</v>
      </c>
      <c r="J183" s="11">
        <f>+C183*$P$119</f>
        <v>1.621</v>
      </c>
      <c r="K183" s="5">
        <f t="shared" si="48"/>
        <v>3415194.1239999998</v>
      </c>
      <c r="L183" s="13">
        <f t="shared" si="49"/>
        <v>3415194.1239999998</v>
      </c>
      <c r="M183" s="66">
        <f t="shared" si="50"/>
        <v>6830388.2479999997</v>
      </c>
    </row>
    <row r="184" spans="1:13" s="59" customFormat="1" ht="22.5" customHeight="1" x14ac:dyDescent="0.3">
      <c r="A184" s="8">
        <v>5</v>
      </c>
      <c r="B184" s="9" t="s">
        <v>286</v>
      </c>
      <c r="C184" s="10">
        <v>57.666699999999999</v>
      </c>
      <c r="D184" s="10" t="s">
        <v>114</v>
      </c>
      <c r="E184" s="10">
        <v>60580</v>
      </c>
      <c r="F184" s="3">
        <f t="shared" si="34"/>
        <v>60580</v>
      </c>
      <c r="G184" s="4" t="s">
        <v>287</v>
      </c>
      <c r="H184" s="5">
        <f t="shared" si="38"/>
        <v>3493448.6859999998</v>
      </c>
      <c r="I184" s="11">
        <f>+C184*$O$119</f>
        <v>28.833349999999999</v>
      </c>
      <c r="J184" s="11">
        <f>+C184*$P$119</f>
        <v>28.833349999999999</v>
      </c>
      <c r="K184" s="5">
        <f t="shared" si="48"/>
        <v>1746724.3429999999</v>
      </c>
      <c r="L184" s="13">
        <f t="shared" si="49"/>
        <v>1746724.3429999999</v>
      </c>
      <c r="M184" s="66">
        <f t="shared" si="50"/>
        <v>3493448.6859999998</v>
      </c>
    </row>
    <row r="185" spans="1:13" s="59" customFormat="1" ht="33.6" x14ac:dyDescent="0.3">
      <c r="A185" s="8">
        <v>6</v>
      </c>
      <c r="B185" s="9" t="s">
        <v>288</v>
      </c>
      <c r="C185" s="10">
        <v>0.25069999999999998</v>
      </c>
      <c r="D185" s="10" t="s">
        <v>146</v>
      </c>
      <c r="E185" s="10">
        <v>21320983</v>
      </c>
      <c r="F185" s="3">
        <f t="shared" si="34"/>
        <v>21320983</v>
      </c>
      <c r="G185" s="4" t="s">
        <v>147</v>
      </c>
      <c r="H185" s="5">
        <f t="shared" si="38"/>
        <v>5345170.4380999999</v>
      </c>
      <c r="I185" s="11">
        <f>+C185*$O$119</f>
        <v>0.12534999999999999</v>
      </c>
      <c r="J185" s="11">
        <f>+C185*$P$119</f>
        <v>0.12534999999999999</v>
      </c>
      <c r="K185" s="5">
        <f t="shared" si="48"/>
        <v>2672585.21905</v>
      </c>
      <c r="L185" s="13">
        <f t="shared" si="49"/>
        <v>2672585.21905</v>
      </c>
      <c r="M185" s="66">
        <f t="shared" si="50"/>
        <v>5345170.4380999999</v>
      </c>
    </row>
    <row r="186" spans="1:13" s="59" customFormat="1" ht="33.6" x14ac:dyDescent="0.3">
      <c r="A186" s="8">
        <v>7</v>
      </c>
      <c r="B186" s="9" t="s">
        <v>289</v>
      </c>
      <c r="C186" s="10">
        <v>0.67630000000000001</v>
      </c>
      <c r="D186" s="10" t="s">
        <v>146</v>
      </c>
      <c r="E186" s="10">
        <v>21378921</v>
      </c>
      <c r="F186" s="3">
        <f t="shared" si="34"/>
        <v>21378921</v>
      </c>
      <c r="G186" s="4" t="s">
        <v>290</v>
      </c>
      <c r="H186" s="5">
        <f t="shared" si="38"/>
        <v>14458564.272299999</v>
      </c>
      <c r="I186" s="11">
        <f>+C186*$O$119</f>
        <v>0.33815000000000001</v>
      </c>
      <c r="J186" s="11">
        <f>+C186*$P$119</f>
        <v>0.33815000000000001</v>
      </c>
      <c r="K186" s="5">
        <f t="shared" si="48"/>
        <v>7229282.1361499997</v>
      </c>
      <c r="L186" s="13">
        <f t="shared" si="49"/>
        <v>7229282.1361499997</v>
      </c>
      <c r="M186" s="66">
        <f t="shared" si="50"/>
        <v>14458564.272299999</v>
      </c>
    </row>
    <row r="187" spans="1:13" s="59" customFormat="1" ht="33.6" x14ac:dyDescent="0.3">
      <c r="A187" s="8">
        <v>8</v>
      </c>
      <c r="B187" s="9" t="s">
        <v>161</v>
      </c>
      <c r="C187" s="10">
        <v>5.82</v>
      </c>
      <c r="D187" s="10" t="s">
        <v>114</v>
      </c>
      <c r="E187" s="10">
        <v>288748</v>
      </c>
      <c r="F187" s="3">
        <f t="shared" si="34"/>
        <v>288748</v>
      </c>
      <c r="G187" s="4" t="s">
        <v>162</v>
      </c>
      <c r="H187" s="5">
        <f t="shared" si="38"/>
        <v>1680513.36</v>
      </c>
      <c r="I187" s="10">
        <f>+C187*$O$119</f>
        <v>2.91</v>
      </c>
      <c r="J187" s="10">
        <f>+C187*$P$119</f>
        <v>2.91</v>
      </c>
      <c r="K187" s="5">
        <f t="shared" si="48"/>
        <v>840256.68</v>
      </c>
      <c r="L187" s="13">
        <f t="shared" si="49"/>
        <v>840256.68</v>
      </c>
      <c r="M187" s="66">
        <f t="shared" si="50"/>
        <v>1680513.36</v>
      </c>
    </row>
    <row r="188" spans="1:13" s="58" customFormat="1" x14ac:dyDescent="0.3">
      <c r="A188" s="1" t="s">
        <v>291</v>
      </c>
      <c r="B188" s="2" t="s">
        <v>292</v>
      </c>
      <c r="C188" s="2"/>
      <c r="D188" s="2"/>
      <c r="E188" s="2">
        <v>0</v>
      </c>
      <c r="F188" s="3">
        <f t="shared" si="34"/>
        <v>0</v>
      </c>
      <c r="G188" s="4"/>
      <c r="H188" s="5"/>
      <c r="I188" s="6"/>
      <c r="J188" s="6"/>
      <c r="K188" s="28"/>
      <c r="L188" s="7"/>
      <c r="M188" s="64"/>
    </row>
    <row r="189" spans="1:13" s="59" customFormat="1" x14ac:dyDescent="0.3">
      <c r="A189" s="8">
        <v>1</v>
      </c>
      <c r="B189" s="9" t="s">
        <v>293</v>
      </c>
      <c r="C189" s="10">
        <v>12.999000000000001</v>
      </c>
      <c r="D189" s="10" t="s">
        <v>146</v>
      </c>
      <c r="E189" s="10">
        <v>9133626</v>
      </c>
      <c r="F189" s="3">
        <f t="shared" si="34"/>
        <v>9133626</v>
      </c>
      <c r="G189" s="4" t="s">
        <v>294</v>
      </c>
      <c r="H189" s="5">
        <f t="shared" si="38"/>
        <v>118728004.374</v>
      </c>
      <c r="I189" s="21">
        <f>+C189*$O$119</f>
        <v>6.4995000000000003</v>
      </c>
      <c r="J189" s="21">
        <f>+C189*$P$119</f>
        <v>6.4995000000000003</v>
      </c>
      <c r="K189" s="5">
        <f t="shared" ref="K189:K194" si="51">+I189*G189</f>
        <v>59364002.186999999</v>
      </c>
      <c r="L189" s="13">
        <f t="shared" ref="L189:L194" si="52">+J189*G189</f>
        <v>59364002.186999999</v>
      </c>
      <c r="M189" s="66">
        <f t="shared" ref="M189:M194" si="53">+K189+L189</f>
        <v>118728004.374</v>
      </c>
    </row>
    <row r="190" spans="1:13" s="59" customFormat="1" x14ac:dyDescent="0.3">
      <c r="A190" s="8">
        <v>2</v>
      </c>
      <c r="B190" s="9" t="s">
        <v>295</v>
      </c>
      <c r="C190" s="10">
        <v>7.0911999999999997</v>
      </c>
      <c r="D190" s="10" t="s">
        <v>146</v>
      </c>
      <c r="E190" s="10">
        <v>21671879</v>
      </c>
      <c r="F190" s="3">
        <f t="shared" si="34"/>
        <v>21671879</v>
      </c>
      <c r="G190" s="4" t="s">
        <v>296</v>
      </c>
      <c r="H190" s="5">
        <f t="shared" si="38"/>
        <v>153679628.36480001</v>
      </c>
      <c r="I190" s="11">
        <f>+C190*$O$119</f>
        <v>3.5455999999999999</v>
      </c>
      <c r="J190" s="11">
        <f>+C190*$P$119</f>
        <v>3.5455999999999999</v>
      </c>
      <c r="K190" s="5">
        <f t="shared" si="51"/>
        <v>76839814.182400003</v>
      </c>
      <c r="L190" s="13">
        <f t="shared" si="52"/>
        <v>76839814.182400003</v>
      </c>
      <c r="M190" s="66">
        <f t="shared" si="53"/>
        <v>153679628.36480001</v>
      </c>
    </row>
    <row r="191" spans="1:13" s="59" customFormat="1" x14ac:dyDescent="0.3">
      <c r="A191" s="8">
        <v>3</v>
      </c>
      <c r="B191" s="9" t="s">
        <v>264</v>
      </c>
      <c r="C191" s="10">
        <v>5.9077999999999999</v>
      </c>
      <c r="D191" s="10" t="s">
        <v>146</v>
      </c>
      <c r="E191" s="10">
        <v>20813156</v>
      </c>
      <c r="F191" s="3">
        <f t="shared" si="34"/>
        <v>20813156</v>
      </c>
      <c r="G191" s="4" t="s">
        <v>265</v>
      </c>
      <c r="H191" s="5">
        <f t="shared" si="38"/>
        <v>122959963.0168</v>
      </c>
      <c r="I191" s="11">
        <f>+C191*$O$119</f>
        <v>2.9539</v>
      </c>
      <c r="J191" s="11">
        <f>+C191*$P$119</f>
        <v>2.9539</v>
      </c>
      <c r="K191" s="5">
        <f t="shared" si="51"/>
        <v>61479981.508400001</v>
      </c>
      <c r="L191" s="13">
        <f t="shared" si="52"/>
        <v>61479981.508400001</v>
      </c>
      <c r="M191" s="66">
        <f t="shared" si="53"/>
        <v>122959963.0168</v>
      </c>
    </row>
    <row r="192" spans="1:13" s="59" customFormat="1" x14ac:dyDescent="0.3">
      <c r="A192" s="8">
        <v>4</v>
      </c>
      <c r="B192" s="9" t="s">
        <v>297</v>
      </c>
      <c r="C192" s="10">
        <v>12.999000000000001</v>
      </c>
      <c r="D192" s="10" t="s">
        <v>146</v>
      </c>
      <c r="E192" s="10">
        <v>13990013</v>
      </c>
      <c r="F192" s="3">
        <f t="shared" si="34"/>
        <v>13990013</v>
      </c>
      <c r="G192" s="4" t="s">
        <v>246</v>
      </c>
      <c r="H192" s="5">
        <f t="shared" si="38"/>
        <v>181856178.98700002</v>
      </c>
      <c r="I192" s="21">
        <f>+C192*$O$119</f>
        <v>6.4995000000000003</v>
      </c>
      <c r="J192" s="21">
        <f>+C192*$P$119</f>
        <v>6.4995000000000003</v>
      </c>
      <c r="K192" s="5">
        <f t="shared" si="51"/>
        <v>90928089.493500009</v>
      </c>
      <c r="L192" s="13">
        <f t="shared" si="52"/>
        <v>90928089.493500009</v>
      </c>
      <c r="M192" s="66">
        <f t="shared" si="53"/>
        <v>181856178.98700002</v>
      </c>
    </row>
    <row r="193" spans="1:13" s="59" customFormat="1" ht="23.25" customHeight="1" x14ac:dyDescent="0.3">
      <c r="A193" s="8">
        <v>5</v>
      </c>
      <c r="B193" s="9" t="s">
        <v>298</v>
      </c>
      <c r="C193" s="10">
        <v>888</v>
      </c>
      <c r="D193" s="10" t="s">
        <v>299</v>
      </c>
      <c r="E193" s="10">
        <v>3490</v>
      </c>
      <c r="F193" s="3">
        <f t="shared" si="34"/>
        <v>3490</v>
      </c>
      <c r="G193" s="4" t="s">
        <v>300</v>
      </c>
      <c r="H193" s="5">
        <f t="shared" si="38"/>
        <v>3099120</v>
      </c>
      <c r="I193" s="16">
        <f>+C193*$O$119</f>
        <v>444</v>
      </c>
      <c r="J193" s="16">
        <f>+C193*$P$119</f>
        <v>444</v>
      </c>
      <c r="K193" s="5">
        <f t="shared" si="51"/>
        <v>1549560</v>
      </c>
      <c r="L193" s="13">
        <f t="shared" si="52"/>
        <v>1549560</v>
      </c>
      <c r="M193" s="66">
        <f t="shared" si="53"/>
        <v>3099120</v>
      </c>
    </row>
    <row r="194" spans="1:13" s="59" customFormat="1" x14ac:dyDescent="0.3">
      <c r="A194" s="8">
        <v>6</v>
      </c>
      <c r="B194" s="9" t="s">
        <v>301</v>
      </c>
      <c r="C194" s="10">
        <v>12.999000000000001</v>
      </c>
      <c r="D194" s="10" t="s">
        <v>146</v>
      </c>
      <c r="E194" s="10">
        <v>3510071</v>
      </c>
      <c r="F194" s="3">
        <f t="shared" si="34"/>
        <v>3510071</v>
      </c>
      <c r="G194" s="4" t="s">
        <v>302</v>
      </c>
      <c r="H194" s="5">
        <f t="shared" si="38"/>
        <v>45627412.929000005</v>
      </c>
      <c r="I194" s="21">
        <f>+C194*$O$119</f>
        <v>6.4995000000000003</v>
      </c>
      <c r="J194" s="21">
        <f>+C194*$P$119</f>
        <v>6.4995000000000003</v>
      </c>
      <c r="K194" s="5">
        <f t="shared" si="51"/>
        <v>22813706.464500003</v>
      </c>
      <c r="L194" s="13">
        <f t="shared" si="52"/>
        <v>22813706.464500003</v>
      </c>
      <c r="M194" s="66">
        <f t="shared" si="53"/>
        <v>45627412.929000005</v>
      </c>
    </row>
    <row r="195" spans="1:13" s="58" customFormat="1" x14ac:dyDescent="0.3">
      <c r="A195" s="1" t="s">
        <v>303</v>
      </c>
      <c r="B195" s="2" t="s">
        <v>304</v>
      </c>
      <c r="C195" s="2"/>
      <c r="D195" s="2"/>
      <c r="E195" s="2">
        <v>0</v>
      </c>
      <c r="F195" s="3">
        <f t="shared" si="34"/>
        <v>0</v>
      </c>
      <c r="G195" s="4"/>
      <c r="H195" s="5"/>
      <c r="I195" s="6"/>
      <c r="J195" s="6"/>
      <c r="K195" s="28"/>
      <c r="L195" s="7"/>
      <c r="M195" s="64"/>
    </row>
    <row r="196" spans="1:13" s="59" customFormat="1" x14ac:dyDescent="0.3">
      <c r="A196" s="8">
        <v>1</v>
      </c>
      <c r="B196" s="9" t="s">
        <v>293</v>
      </c>
      <c r="C196" s="10">
        <v>1.4408000000000001</v>
      </c>
      <c r="D196" s="10" t="s">
        <v>146</v>
      </c>
      <c r="E196" s="10">
        <v>9133626</v>
      </c>
      <c r="F196" s="3">
        <f t="shared" si="34"/>
        <v>9133626</v>
      </c>
      <c r="G196" s="4" t="s">
        <v>294</v>
      </c>
      <c r="H196" s="5">
        <f t="shared" si="38"/>
        <v>13159728.3408</v>
      </c>
      <c r="I196" s="68">
        <f>+C196*$O$119</f>
        <v>0.72040000000000004</v>
      </c>
      <c r="J196" s="68">
        <f>+C196*$P$119</f>
        <v>0.72040000000000004</v>
      </c>
      <c r="K196" s="5">
        <f t="shared" ref="K196:K201" si="54">+I196*G196</f>
        <v>6579864.1704000002</v>
      </c>
      <c r="L196" s="13">
        <f t="shared" ref="L196:L201" si="55">+J196*G196</f>
        <v>6579864.1704000002</v>
      </c>
      <c r="M196" s="66">
        <f t="shared" ref="M196:M201" si="56">+K196+L196</f>
        <v>13159728.3408</v>
      </c>
    </row>
    <row r="197" spans="1:13" s="59" customFormat="1" x14ac:dyDescent="0.3">
      <c r="A197" s="8">
        <v>2</v>
      </c>
      <c r="B197" s="9" t="s">
        <v>305</v>
      </c>
      <c r="C197" s="10">
        <v>0.53990000000000005</v>
      </c>
      <c r="D197" s="10" t="s">
        <v>146</v>
      </c>
      <c r="E197" s="10">
        <v>21671879</v>
      </c>
      <c r="F197" s="3">
        <f t="shared" si="34"/>
        <v>21671879</v>
      </c>
      <c r="G197" s="4" t="s">
        <v>296</v>
      </c>
      <c r="H197" s="5">
        <f t="shared" si="38"/>
        <v>11700647.472100001</v>
      </c>
      <c r="I197" s="68">
        <f>+C197*$O$119</f>
        <v>0.26995000000000002</v>
      </c>
      <c r="J197" s="68">
        <f>+C197*$P$119</f>
        <v>0.26995000000000002</v>
      </c>
      <c r="K197" s="5">
        <f t="shared" si="54"/>
        <v>5850323.7360500004</v>
      </c>
      <c r="L197" s="13">
        <f t="shared" si="55"/>
        <v>5850323.7360500004</v>
      </c>
      <c r="M197" s="66">
        <f t="shared" si="56"/>
        <v>11700647.472100001</v>
      </c>
    </row>
    <row r="198" spans="1:13" s="59" customFormat="1" x14ac:dyDescent="0.3">
      <c r="A198" s="8">
        <v>3</v>
      </c>
      <c r="B198" s="9" t="s">
        <v>264</v>
      </c>
      <c r="C198" s="10">
        <v>0.4027</v>
      </c>
      <c r="D198" s="10" t="s">
        <v>146</v>
      </c>
      <c r="E198" s="10">
        <v>20813156</v>
      </c>
      <c r="F198" s="3">
        <f t="shared" si="34"/>
        <v>20813156</v>
      </c>
      <c r="G198" s="4" t="s">
        <v>265</v>
      </c>
      <c r="H198" s="5">
        <f t="shared" si="38"/>
        <v>8381457.9211999997</v>
      </c>
      <c r="I198" s="68">
        <f>+C198*$O$119</f>
        <v>0.20135</v>
      </c>
      <c r="J198" s="68">
        <f>+C198*$P$119</f>
        <v>0.20135</v>
      </c>
      <c r="K198" s="5">
        <f t="shared" si="54"/>
        <v>4190728.9605999999</v>
      </c>
      <c r="L198" s="13">
        <f t="shared" si="55"/>
        <v>4190728.9605999999</v>
      </c>
      <c r="M198" s="66">
        <f t="shared" si="56"/>
        <v>8381457.9211999997</v>
      </c>
    </row>
    <row r="199" spans="1:13" s="59" customFormat="1" x14ac:dyDescent="0.3">
      <c r="A199" s="8">
        <v>4</v>
      </c>
      <c r="B199" s="9" t="s">
        <v>262</v>
      </c>
      <c r="C199" s="10">
        <v>0.49819999999999998</v>
      </c>
      <c r="D199" s="10" t="s">
        <v>146</v>
      </c>
      <c r="E199" s="10">
        <v>20359942</v>
      </c>
      <c r="F199" s="3">
        <f t="shared" ref="F199:F262" si="57">ROUND(G199,0)</f>
        <v>20359942</v>
      </c>
      <c r="G199" s="4" t="s">
        <v>263</v>
      </c>
      <c r="H199" s="5">
        <f t="shared" si="38"/>
        <v>10143323.1044</v>
      </c>
      <c r="I199" s="68">
        <f>+C199*$O$119</f>
        <v>0.24909999999999999</v>
      </c>
      <c r="J199" s="68">
        <f>+C199*$P$119</f>
        <v>0.24909999999999999</v>
      </c>
      <c r="K199" s="5">
        <f t="shared" si="54"/>
        <v>5071661.5521999998</v>
      </c>
      <c r="L199" s="13">
        <f t="shared" si="55"/>
        <v>5071661.5521999998</v>
      </c>
      <c r="M199" s="66">
        <f t="shared" si="56"/>
        <v>10143323.1044</v>
      </c>
    </row>
    <row r="200" spans="1:13" s="59" customFormat="1" x14ac:dyDescent="0.3">
      <c r="A200" s="8">
        <v>5</v>
      </c>
      <c r="B200" s="9" t="s">
        <v>297</v>
      </c>
      <c r="C200" s="10">
        <v>1.4408000000000001</v>
      </c>
      <c r="D200" s="10" t="s">
        <v>146</v>
      </c>
      <c r="E200" s="10">
        <v>13990013</v>
      </c>
      <c r="F200" s="3">
        <f t="shared" si="57"/>
        <v>13990013</v>
      </c>
      <c r="G200" s="4" t="s">
        <v>246</v>
      </c>
      <c r="H200" s="5">
        <f t="shared" si="38"/>
        <v>20156810.7304</v>
      </c>
      <c r="I200" s="68">
        <f>+C200*$O$119</f>
        <v>0.72040000000000004</v>
      </c>
      <c r="J200" s="68">
        <f>+C200*$P$119</f>
        <v>0.72040000000000004</v>
      </c>
      <c r="K200" s="5">
        <f t="shared" si="54"/>
        <v>10078405.3652</v>
      </c>
      <c r="L200" s="13">
        <f t="shared" si="55"/>
        <v>10078405.3652</v>
      </c>
      <c r="M200" s="66">
        <f t="shared" si="56"/>
        <v>20156810.7304</v>
      </c>
    </row>
    <row r="201" spans="1:13" s="59" customFormat="1" x14ac:dyDescent="0.3">
      <c r="A201" s="8">
        <v>6</v>
      </c>
      <c r="B201" s="9" t="s">
        <v>301</v>
      </c>
      <c r="C201" s="10">
        <v>1.4408000000000001</v>
      </c>
      <c r="D201" s="10" t="s">
        <v>146</v>
      </c>
      <c r="E201" s="10">
        <v>3510071</v>
      </c>
      <c r="F201" s="3">
        <f t="shared" si="57"/>
        <v>3510071</v>
      </c>
      <c r="G201" s="4" t="s">
        <v>302</v>
      </c>
      <c r="H201" s="5">
        <f t="shared" si="38"/>
        <v>5057310.2968000006</v>
      </c>
      <c r="I201" s="68">
        <f>+C201*$O$119</f>
        <v>0.72040000000000004</v>
      </c>
      <c r="J201" s="68">
        <f>+C201*$P$119</f>
        <v>0.72040000000000004</v>
      </c>
      <c r="K201" s="5">
        <f t="shared" si="54"/>
        <v>2528655.1484000003</v>
      </c>
      <c r="L201" s="13">
        <f t="shared" si="55"/>
        <v>2528655.1484000003</v>
      </c>
      <c r="M201" s="66">
        <f t="shared" si="56"/>
        <v>5057310.2968000006</v>
      </c>
    </row>
    <row r="202" spans="1:13" s="58" customFormat="1" x14ac:dyDescent="0.3">
      <c r="A202" s="1" t="s">
        <v>306</v>
      </c>
      <c r="B202" s="2" t="s">
        <v>307</v>
      </c>
      <c r="C202" s="2"/>
      <c r="D202" s="2"/>
      <c r="E202" s="2">
        <v>0</v>
      </c>
      <c r="F202" s="3">
        <f t="shared" si="57"/>
        <v>0</v>
      </c>
      <c r="G202" s="4"/>
      <c r="H202" s="5"/>
      <c r="I202" s="6"/>
      <c r="J202" s="6"/>
      <c r="K202" s="28"/>
      <c r="L202" s="7"/>
      <c r="M202" s="64"/>
    </row>
    <row r="203" spans="1:13" s="59" customFormat="1" x14ac:dyDescent="0.3">
      <c r="A203" s="8">
        <v>1</v>
      </c>
      <c r="B203" s="9" t="s">
        <v>308</v>
      </c>
      <c r="C203" s="10">
        <v>121.32</v>
      </c>
      <c r="D203" s="10" t="s">
        <v>151</v>
      </c>
      <c r="E203" s="10">
        <v>18145</v>
      </c>
      <c r="F203" s="3">
        <f t="shared" si="57"/>
        <v>18145</v>
      </c>
      <c r="G203" s="4" t="s">
        <v>309</v>
      </c>
      <c r="H203" s="5">
        <f t="shared" si="38"/>
        <v>2201351.4</v>
      </c>
      <c r="I203" s="18">
        <f>+C203*$O$119</f>
        <v>60.66</v>
      </c>
      <c r="J203" s="18">
        <f>+C203*$P$119</f>
        <v>60.66</v>
      </c>
      <c r="K203" s="5">
        <f t="shared" ref="K203:K213" si="58">+I203*G203</f>
        <v>1100675.7</v>
      </c>
      <c r="L203" s="13">
        <f t="shared" ref="L203:L213" si="59">+J203*G203</f>
        <v>1100675.7</v>
      </c>
      <c r="M203" s="66">
        <f t="shared" ref="M203:M213" si="60">+K203+L203</f>
        <v>2201351.4</v>
      </c>
    </row>
    <row r="204" spans="1:13" s="59" customFormat="1" x14ac:dyDescent="0.3">
      <c r="A204" s="8">
        <v>2</v>
      </c>
      <c r="B204" s="9" t="s">
        <v>310</v>
      </c>
      <c r="C204" s="10">
        <v>39</v>
      </c>
      <c r="D204" s="10" t="s">
        <v>311</v>
      </c>
      <c r="E204" s="10">
        <v>984515</v>
      </c>
      <c r="F204" s="3">
        <f t="shared" si="57"/>
        <v>984515</v>
      </c>
      <c r="G204" s="4" t="s">
        <v>312</v>
      </c>
      <c r="H204" s="5">
        <f t="shared" si="38"/>
        <v>38396085</v>
      </c>
      <c r="I204" s="15">
        <v>20</v>
      </c>
      <c r="J204" s="15">
        <v>19</v>
      </c>
      <c r="K204" s="5">
        <f t="shared" si="58"/>
        <v>19690300</v>
      </c>
      <c r="L204" s="13">
        <f t="shared" si="59"/>
        <v>18705785</v>
      </c>
      <c r="M204" s="66">
        <f t="shared" si="60"/>
        <v>38396085</v>
      </c>
    </row>
    <row r="205" spans="1:13" s="59" customFormat="1" x14ac:dyDescent="0.3">
      <c r="A205" s="8">
        <v>3</v>
      </c>
      <c r="B205" s="9" t="s">
        <v>313</v>
      </c>
      <c r="C205" s="10">
        <v>8</v>
      </c>
      <c r="D205" s="10" t="s">
        <v>131</v>
      </c>
      <c r="E205" s="10">
        <v>248587</v>
      </c>
      <c r="F205" s="3">
        <f t="shared" si="57"/>
        <v>248587</v>
      </c>
      <c r="G205" s="4" t="s">
        <v>314</v>
      </c>
      <c r="H205" s="5">
        <f t="shared" ref="H205:H267" si="61">G205*C205</f>
        <v>1988696</v>
      </c>
      <c r="I205" s="15">
        <f>+C205*$O$119</f>
        <v>4</v>
      </c>
      <c r="J205" s="15">
        <f>+C205*$P$119</f>
        <v>4</v>
      </c>
      <c r="K205" s="5">
        <f t="shared" si="58"/>
        <v>994348</v>
      </c>
      <c r="L205" s="13">
        <f t="shared" si="59"/>
        <v>994348</v>
      </c>
      <c r="M205" s="66">
        <f t="shared" si="60"/>
        <v>1988696</v>
      </c>
    </row>
    <row r="206" spans="1:13" s="59" customFormat="1" x14ac:dyDescent="0.3">
      <c r="A206" s="8">
        <v>4</v>
      </c>
      <c r="B206" s="9" t="s">
        <v>315</v>
      </c>
      <c r="C206" s="10">
        <v>41</v>
      </c>
      <c r="D206" s="10" t="s">
        <v>131</v>
      </c>
      <c r="E206" s="10">
        <v>1038298</v>
      </c>
      <c r="F206" s="3">
        <f t="shared" si="57"/>
        <v>1038298</v>
      </c>
      <c r="G206" s="4" t="s">
        <v>316</v>
      </c>
      <c r="H206" s="5">
        <f t="shared" si="61"/>
        <v>42570218</v>
      </c>
      <c r="I206" s="15">
        <v>21</v>
      </c>
      <c r="J206" s="15">
        <v>20</v>
      </c>
      <c r="K206" s="5">
        <f t="shared" si="58"/>
        <v>21804258</v>
      </c>
      <c r="L206" s="13">
        <f t="shared" si="59"/>
        <v>20765960</v>
      </c>
      <c r="M206" s="66">
        <f t="shared" si="60"/>
        <v>42570218</v>
      </c>
    </row>
    <row r="207" spans="1:13" s="59" customFormat="1" x14ac:dyDescent="0.3">
      <c r="A207" s="8">
        <v>5</v>
      </c>
      <c r="B207" s="9" t="s">
        <v>317</v>
      </c>
      <c r="C207" s="10">
        <v>41</v>
      </c>
      <c r="D207" s="10" t="s">
        <v>131</v>
      </c>
      <c r="E207" s="10">
        <v>213040</v>
      </c>
      <c r="F207" s="3">
        <f t="shared" si="57"/>
        <v>213040</v>
      </c>
      <c r="G207" s="4" t="s">
        <v>318</v>
      </c>
      <c r="H207" s="5">
        <f t="shared" si="61"/>
        <v>8734640</v>
      </c>
      <c r="I207" s="15">
        <v>21</v>
      </c>
      <c r="J207" s="15">
        <v>20</v>
      </c>
      <c r="K207" s="5">
        <f t="shared" si="58"/>
        <v>4473840</v>
      </c>
      <c r="L207" s="13">
        <f t="shared" si="59"/>
        <v>4260800</v>
      </c>
      <c r="M207" s="66">
        <f t="shared" si="60"/>
        <v>8734640</v>
      </c>
    </row>
    <row r="208" spans="1:13" s="59" customFormat="1" x14ac:dyDescent="0.3">
      <c r="A208" s="8">
        <v>6</v>
      </c>
      <c r="B208" s="9" t="s">
        <v>319</v>
      </c>
      <c r="C208" s="10">
        <v>41</v>
      </c>
      <c r="D208" s="10" t="s">
        <v>131</v>
      </c>
      <c r="E208" s="10">
        <v>40725</v>
      </c>
      <c r="F208" s="3">
        <f t="shared" si="57"/>
        <v>40725</v>
      </c>
      <c r="G208" s="4" t="s">
        <v>320</v>
      </c>
      <c r="H208" s="5">
        <f t="shared" si="61"/>
        <v>1669725</v>
      </c>
      <c r="I208" s="15">
        <v>21</v>
      </c>
      <c r="J208" s="15">
        <v>20</v>
      </c>
      <c r="K208" s="5">
        <f t="shared" si="58"/>
        <v>855225</v>
      </c>
      <c r="L208" s="13">
        <f t="shared" si="59"/>
        <v>814500</v>
      </c>
      <c r="M208" s="66">
        <f t="shared" si="60"/>
        <v>1669725</v>
      </c>
    </row>
    <row r="209" spans="1:13" s="59" customFormat="1" x14ac:dyDescent="0.3">
      <c r="A209" s="8">
        <v>7</v>
      </c>
      <c r="B209" s="9" t="s">
        <v>321</v>
      </c>
      <c r="C209" s="10">
        <v>331</v>
      </c>
      <c r="D209" s="10" t="s">
        <v>299</v>
      </c>
      <c r="E209" s="10">
        <v>7726</v>
      </c>
      <c r="F209" s="3">
        <f t="shared" si="57"/>
        <v>7726</v>
      </c>
      <c r="G209" s="4" t="s">
        <v>322</v>
      </c>
      <c r="H209" s="5">
        <f t="shared" si="61"/>
        <v>2557306</v>
      </c>
      <c r="I209" s="15">
        <v>165</v>
      </c>
      <c r="J209" s="15">
        <v>166</v>
      </c>
      <c r="K209" s="5">
        <f t="shared" si="58"/>
        <v>1274790</v>
      </c>
      <c r="L209" s="13">
        <f t="shared" si="59"/>
        <v>1282516</v>
      </c>
      <c r="M209" s="66">
        <f t="shared" si="60"/>
        <v>2557306</v>
      </c>
    </row>
    <row r="210" spans="1:13" s="59" customFormat="1" ht="21.75" customHeight="1" x14ac:dyDescent="0.3">
      <c r="A210" s="8">
        <v>8</v>
      </c>
      <c r="B210" s="9" t="s">
        <v>323</v>
      </c>
      <c r="C210" s="10">
        <v>41</v>
      </c>
      <c r="D210" s="10" t="s">
        <v>299</v>
      </c>
      <c r="E210" s="10">
        <v>34907</v>
      </c>
      <c r="F210" s="3">
        <f t="shared" si="57"/>
        <v>34907</v>
      </c>
      <c r="G210" s="4" t="s">
        <v>324</v>
      </c>
      <c r="H210" s="5">
        <f t="shared" si="61"/>
        <v>1431187</v>
      </c>
      <c r="I210" s="15">
        <v>20</v>
      </c>
      <c r="J210" s="15">
        <v>21</v>
      </c>
      <c r="K210" s="5">
        <f t="shared" si="58"/>
        <v>698140</v>
      </c>
      <c r="L210" s="13">
        <f t="shared" si="59"/>
        <v>733047</v>
      </c>
      <c r="M210" s="66">
        <f t="shared" si="60"/>
        <v>1431187</v>
      </c>
    </row>
    <row r="211" spans="1:13" s="59" customFormat="1" x14ac:dyDescent="0.3">
      <c r="A211" s="8">
        <v>9</v>
      </c>
      <c r="B211" s="9" t="s">
        <v>325</v>
      </c>
      <c r="C211" s="10">
        <v>1.03</v>
      </c>
      <c r="D211" s="10" t="s">
        <v>57</v>
      </c>
      <c r="E211" s="10">
        <v>1604737</v>
      </c>
      <c r="F211" s="3">
        <f t="shared" si="57"/>
        <v>1604737</v>
      </c>
      <c r="G211" s="4" t="s">
        <v>326</v>
      </c>
      <c r="H211" s="5">
        <f t="shared" si="61"/>
        <v>1652879.11</v>
      </c>
      <c r="I211" s="23">
        <f>+C211*$O$119</f>
        <v>0.51500000000000001</v>
      </c>
      <c r="J211" s="23">
        <f>+C211*$P$119</f>
        <v>0.51500000000000001</v>
      </c>
      <c r="K211" s="5">
        <f t="shared" si="58"/>
        <v>826439.55500000005</v>
      </c>
      <c r="L211" s="13">
        <f t="shared" si="59"/>
        <v>826439.55500000005</v>
      </c>
      <c r="M211" s="66">
        <f t="shared" si="60"/>
        <v>1652879.11</v>
      </c>
    </row>
    <row r="212" spans="1:13" s="59" customFormat="1" x14ac:dyDescent="0.3">
      <c r="A212" s="8">
        <v>10</v>
      </c>
      <c r="B212" s="9" t="s">
        <v>286</v>
      </c>
      <c r="C212" s="10">
        <v>8.3332999999999995</v>
      </c>
      <c r="D212" s="10" t="s">
        <v>114</v>
      </c>
      <c r="E212" s="10">
        <v>60580</v>
      </c>
      <c r="F212" s="3">
        <f t="shared" si="57"/>
        <v>60580</v>
      </c>
      <c r="G212" s="4" t="s">
        <v>287</v>
      </c>
      <c r="H212" s="5">
        <f t="shared" si="61"/>
        <v>504831.31399999995</v>
      </c>
      <c r="I212" s="11">
        <f>+C212*$O$119</f>
        <v>4.1666499999999997</v>
      </c>
      <c r="J212" s="11">
        <f>+C212*$P$119</f>
        <v>4.1666499999999997</v>
      </c>
      <c r="K212" s="5">
        <f t="shared" si="58"/>
        <v>252415.65699999998</v>
      </c>
      <c r="L212" s="13">
        <f t="shared" si="59"/>
        <v>252415.65699999998</v>
      </c>
      <c r="M212" s="66">
        <f t="shared" si="60"/>
        <v>504831.31399999995</v>
      </c>
    </row>
    <row r="213" spans="1:13" s="59" customFormat="1" x14ac:dyDescent="0.3">
      <c r="A213" s="8">
        <v>11</v>
      </c>
      <c r="B213" s="9" t="s">
        <v>327</v>
      </c>
      <c r="C213" s="10">
        <v>41</v>
      </c>
      <c r="D213" s="10" t="s">
        <v>131</v>
      </c>
      <c r="E213" s="10">
        <v>133173</v>
      </c>
      <c r="F213" s="3">
        <f t="shared" si="57"/>
        <v>133173</v>
      </c>
      <c r="G213" s="4" t="s">
        <v>328</v>
      </c>
      <c r="H213" s="5">
        <f t="shared" si="61"/>
        <v>5460093</v>
      </c>
      <c r="I213" s="15">
        <v>21</v>
      </c>
      <c r="J213" s="15">
        <v>20</v>
      </c>
      <c r="K213" s="5">
        <f t="shared" si="58"/>
        <v>2796633</v>
      </c>
      <c r="L213" s="13">
        <f t="shared" si="59"/>
        <v>2663460</v>
      </c>
      <c r="M213" s="66">
        <f t="shared" si="60"/>
        <v>5460093</v>
      </c>
    </row>
    <row r="214" spans="1:13" s="58" customFormat="1" x14ac:dyDescent="0.3">
      <c r="A214" s="1" t="s">
        <v>329</v>
      </c>
      <c r="B214" s="2" t="s">
        <v>330</v>
      </c>
      <c r="C214" s="2"/>
      <c r="D214" s="2"/>
      <c r="E214" s="2">
        <v>0</v>
      </c>
      <c r="F214" s="3">
        <f t="shared" si="57"/>
        <v>0</v>
      </c>
      <c r="G214" s="4"/>
      <c r="H214" s="5"/>
      <c r="I214" s="6"/>
      <c r="J214" s="6"/>
      <c r="K214" s="28"/>
      <c r="L214" s="7"/>
      <c r="M214" s="64"/>
    </row>
    <row r="215" spans="1:13" s="59" customFormat="1" x14ac:dyDescent="0.3">
      <c r="A215" s="8">
        <v>1</v>
      </c>
      <c r="B215" s="9" t="s">
        <v>331</v>
      </c>
      <c r="C215" s="10">
        <v>1.33</v>
      </c>
      <c r="D215" s="10" t="s">
        <v>57</v>
      </c>
      <c r="E215" s="10">
        <v>1604737</v>
      </c>
      <c r="F215" s="3">
        <f t="shared" si="57"/>
        <v>1604737</v>
      </c>
      <c r="G215" s="4" t="s">
        <v>326</v>
      </c>
      <c r="H215" s="5">
        <f t="shared" si="61"/>
        <v>2134300.21</v>
      </c>
      <c r="I215" s="23">
        <f>+C215*$O$119</f>
        <v>0.66500000000000004</v>
      </c>
      <c r="J215" s="23">
        <f>+C215*$P$119</f>
        <v>0.66500000000000004</v>
      </c>
      <c r="K215" s="5">
        <f t="shared" ref="K215:K221" si="62">+I215*G215</f>
        <v>1067150.105</v>
      </c>
      <c r="L215" s="13">
        <f t="shared" ref="L215:L221" si="63">+J215*G215</f>
        <v>1067150.105</v>
      </c>
      <c r="M215" s="66">
        <f t="shared" ref="M215:M221" si="64">+K215+L215</f>
        <v>2134300.21</v>
      </c>
    </row>
    <row r="216" spans="1:13" s="59" customFormat="1" x14ac:dyDescent="0.3">
      <c r="A216" s="8">
        <v>2</v>
      </c>
      <c r="B216" s="9" t="s">
        <v>332</v>
      </c>
      <c r="C216" s="10">
        <v>0.503</v>
      </c>
      <c r="D216" s="10" t="s">
        <v>146</v>
      </c>
      <c r="E216" s="10">
        <v>6586900</v>
      </c>
      <c r="F216" s="3">
        <f t="shared" si="57"/>
        <v>6586900</v>
      </c>
      <c r="G216" s="4" t="s">
        <v>333</v>
      </c>
      <c r="H216" s="5">
        <f t="shared" si="61"/>
        <v>3313210.7</v>
      </c>
      <c r="I216" s="23">
        <f>+C216*$O$119</f>
        <v>0.2515</v>
      </c>
      <c r="J216" s="23">
        <f>+C216*$P$119</f>
        <v>0.2515</v>
      </c>
      <c r="K216" s="5">
        <f t="shared" si="62"/>
        <v>1656605.35</v>
      </c>
      <c r="L216" s="13">
        <f t="shared" si="63"/>
        <v>1656605.35</v>
      </c>
      <c r="M216" s="66">
        <f t="shared" si="64"/>
        <v>3313210.7</v>
      </c>
    </row>
    <row r="217" spans="1:13" s="59" customFormat="1" x14ac:dyDescent="0.3">
      <c r="A217" s="8">
        <v>3</v>
      </c>
      <c r="B217" s="9" t="s">
        <v>262</v>
      </c>
      <c r="C217" s="10">
        <v>0.47289999999999999</v>
      </c>
      <c r="D217" s="10" t="s">
        <v>146</v>
      </c>
      <c r="E217" s="10">
        <v>20359942</v>
      </c>
      <c r="F217" s="3">
        <f t="shared" si="57"/>
        <v>20359942</v>
      </c>
      <c r="G217" s="4" t="s">
        <v>263</v>
      </c>
      <c r="H217" s="5">
        <f t="shared" si="61"/>
        <v>9628216.5717999991</v>
      </c>
      <c r="I217" s="10">
        <f>+C217*$O$119</f>
        <v>0.23644999999999999</v>
      </c>
      <c r="J217" s="10">
        <f>+C217*$P$119</f>
        <v>0.23644999999999999</v>
      </c>
      <c r="K217" s="5">
        <f t="shared" si="62"/>
        <v>4814108.2858999996</v>
      </c>
      <c r="L217" s="13">
        <f t="shared" si="63"/>
        <v>4814108.2858999996</v>
      </c>
      <c r="M217" s="66">
        <f t="shared" si="64"/>
        <v>9628216.5717999991</v>
      </c>
    </row>
    <row r="218" spans="1:13" s="59" customFormat="1" x14ac:dyDescent="0.3">
      <c r="A218" s="8">
        <v>4</v>
      </c>
      <c r="B218" s="9" t="s">
        <v>264</v>
      </c>
      <c r="C218" s="10">
        <v>3.0099999999999998E-2</v>
      </c>
      <c r="D218" s="10" t="s">
        <v>146</v>
      </c>
      <c r="E218" s="10">
        <v>20813156</v>
      </c>
      <c r="F218" s="3">
        <f t="shared" si="57"/>
        <v>20813156</v>
      </c>
      <c r="G218" s="4" t="s">
        <v>265</v>
      </c>
      <c r="H218" s="5">
        <f t="shared" si="61"/>
        <v>626475.99559999991</v>
      </c>
      <c r="I218" s="10">
        <f>+C218*$O$119</f>
        <v>1.5049999999999999E-2</v>
      </c>
      <c r="J218" s="10">
        <f>+C218*$P$119</f>
        <v>1.5049999999999999E-2</v>
      </c>
      <c r="K218" s="5">
        <f t="shared" si="62"/>
        <v>313237.99779999995</v>
      </c>
      <c r="L218" s="13">
        <f t="shared" si="63"/>
        <v>313237.99779999995</v>
      </c>
      <c r="M218" s="66">
        <f t="shared" si="64"/>
        <v>626475.99559999991</v>
      </c>
    </row>
    <row r="219" spans="1:13" s="59" customFormat="1" x14ac:dyDescent="0.3">
      <c r="A219" s="8">
        <v>5</v>
      </c>
      <c r="B219" s="9" t="s">
        <v>334</v>
      </c>
      <c r="C219" s="10">
        <v>17.760000000000002</v>
      </c>
      <c r="D219" s="10" t="s">
        <v>114</v>
      </c>
      <c r="E219" s="10">
        <v>27829</v>
      </c>
      <c r="F219" s="3">
        <f t="shared" si="57"/>
        <v>27829</v>
      </c>
      <c r="G219" s="4" t="s">
        <v>335</v>
      </c>
      <c r="H219" s="5">
        <f t="shared" si="61"/>
        <v>494243.04000000004</v>
      </c>
      <c r="I219" s="18">
        <f>+C219*$O$119</f>
        <v>8.8800000000000008</v>
      </c>
      <c r="J219" s="18">
        <f>+C219*$P$119</f>
        <v>8.8800000000000008</v>
      </c>
      <c r="K219" s="5">
        <f t="shared" si="62"/>
        <v>247121.52000000002</v>
      </c>
      <c r="L219" s="13">
        <f t="shared" si="63"/>
        <v>247121.52000000002</v>
      </c>
      <c r="M219" s="66">
        <f t="shared" si="64"/>
        <v>494243.04000000004</v>
      </c>
    </row>
    <row r="220" spans="1:13" s="59" customFormat="1" x14ac:dyDescent="0.3">
      <c r="A220" s="8">
        <v>6</v>
      </c>
      <c r="B220" s="9" t="s">
        <v>336</v>
      </c>
      <c r="C220" s="10">
        <v>1.006</v>
      </c>
      <c r="D220" s="10" t="s">
        <v>146</v>
      </c>
      <c r="E220" s="10">
        <v>5024008</v>
      </c>
      <c r="F220" s="3">
        <f t="shared" si="57"/>
        <v>5024008</v>
      </c>
      <c r="G220" s="4" t="s">
        <v>337</v>
      </c>
      <c r="H220" s="5">
        <f t="shared" si="61"/>
        <v>5054152.0480000004</v>
      </c>
      <c r="I220" s="10">
        <f>+C220*$O$119</f>
        <v>0.503</v>
      </c>
      <c r="J220" s="10">
        <f>+C220*$P$119</f>
        <v>0.503</v>
      </c>
      <c r="K220" s="5">
        <f t="shared" si="62"/>
        <v>2527076.0240000002</v>
      </c>
      <c r="L220" s="13">
        <f t="shared" si="63"/>
        <v>2527076.0240000002</v>
      </c>
      <c r="M220" s="66">
        <f t="shared" si="64"/>
        <v>5054152.0480000004</v>
      </c>
    </row>
    <row r="221" spans="1:13" s="59" customFormat="1" x14ac:dyDescent="0.3">
      <c r="A221" s="8">
        <v>7</v>
      </c>
      <c r="B221" s="9" t="s">
        <v>338</v>
      </c>
      <c r="C221" s="10">
        <v>2</v>
      </c>
      <c r="D221" s="10" t="s">
        <v>131</v>
      </c>
      <c r="E221" s="10">
        <v>859014</v>
      </c>
      <c r="F221" s="3">
        <f t="shared" si="57"/>
        <v>859014</v>
      </c>
      <c r="G221" s="4" t="s">
        <v>339</v>
      </c>
      <c r="H221" s="5">
        <f t="shared" si="61"/>
        <v>1718028</v>
      </c>
      <c r="I221" s="16">
        <f>+C221*$O$119</f>
        <v>1</v>
      </c>
      <c r="J221" s="16">
        <f>+C221*$P$119</f>
        <v>1</v>
      </c>
      <c r="K221" s="5">
        <f t="shared" si="62"/>
        <v>859014</v>
      </c>
      <c r="L221" s="13">
        <f t="shared" si="63"/>
        <v>859014</v>
      </c>
      <c r="M221" s="66">
        <f t="shared" si="64"/>
        <v>1718028</v>
      </c>
    </row>
    <row r="222" spans="1:13" s="58" customFormat="1" x14ac:dyDescent="0.3">
      <c r="A222" s="1" t="s">
        <v>340</v>
      </c>
      <c r="B222" s="2" t="s">
        <v>341</v>
      </c>
      <c r="C222" s="2"/>
      <c r="D222" s="2"/>
      <c r="E222" s="2">
        <v>0</v>
      </c>
      <c r="F222" s="3">
        <f t="shared" si="57"/>
        <v>0</v>
      </c>
      <c r="G222" s="4"/>
      <c r="H222" s="5"/>
      <c r="I222" s="6"/>
      <c r="J222" s="6"/>
      <c r="K222" s="28"/>
      <c r="L222" s="7"/>
      <c r="M222" s="64"/>
    </row>
    <row r="223" spans="1:13" s="59" customFormat="1" x14ac:dyDescent="0.3">
      <c r="A223" s="8">
        <v>1</v>
      </c>
      <c r="B223" s="9" t="s">
        <v>342</v>
      </c>
      <c r="C223" s="10">
        <v>189</v>
      </c>
      <c r="D223" s="10" t="s">
        <v>57</v>
      </c>
      <c r="E223" s="10">
        <v>2106844</v>
      </c>
      <c r="F223" s="3">
        <f t="shared" si="57"/>
        <v>2106844</v>
      </c>
      <c r="G223" s="4" t="s">
        <v>285</v>
      </c>
      <c r="H223" s="5">
        <f t="shared" si="61"/>
        <v>398193516</v>
      </c>
      <c r="I223" s="12">
        <f>+C223*$O$119</f>
        <v>94.5</v>
      </c>
      <c r="J223" s="12">
        <f>+C223*$P$119</f>
        <v>94.5</v>
      </c>
      <c r="K223" s="5">
        <f t="shared" ref="K223:K235" si="65">+I223*G223</f>
        <v>199096758</v>
      </c>
      <c r="L223" s="13">
        <f t="shared" ref="L223:L235" si="66">+J223*G223</f>
        <v>199096758</v>
      </c>
      <c r="M223" s="66">
        <f t="shared" ref="M223:M235" si="67">+K223+L223</f>
        <v>398193516</v>
      </c>
    </row>
    <row r="224" spans="1:13" s="59" customFormat="1" x14ac:dyDescent="0.3">
      <c r="A224" s="8">
        <v>2</v>
      </c>
      <c r="B224" s="9" t="s">
        <v>343</v>
      </c>
      <c r="C224" s="10">
        <v>30</v>
      </c>
      <c r="D224" s="10" t="s">
        <v>57</v>
      </c>
      <c r="E224" s="10">
        <v>1688112</v>
      </c>
      <c r="F224" s="3">
        <f t="shared" si="57"/>
        <v>1688112</v>
      </c>
      <c r="G224" s="4" t="s">
        <v>281</v>
      </c>
      <c r="H224" s="5">
        <f t="shared" si="61"/>
        <v>50643360</v>
      </c>
      <c r="I224" s="16">
        <f>+C224*$O$119</f>
        <v>15</v>
      </c>
      <c r="J224" s="16">
        <f>+C224*$P$119</f>
        <v>15</v>
      </c>
      <c r="K224" s="5">
        <f t="shared" si="65"/>
        <v>25321680</v>
      </c>
      <c r="L224" s="13">
        <f t="shared" si="66"/>
        <v>25321680</v>
      </c>
      <c r="M224" s="17">
        <f t="shared" si="67"/>
        <v>50643360</v>
      </c>
    </row>
    <row r="225" spans="1:17" s="59" customFormat="1" x14ac:dyDescent="0.3">
      <c r="A225" s="8">
        <v>3</v>
      </c>
      <c r="B225" s="9" t="s">
        <v>177</v>
      </c>
      <c r="C225" s="10">
        <v>10</v>
      </c>
      <c r="D225" s="10" t="s">
        <v>57</v>
      </c>
      <c r="E225" s="10">
        <v>1719285</v>
      </c>
      <c r="F225" s="3">
        <f t="shared" si="57"/>
        <v>1719285</v>
      </c>
      <c r="G225" s="4" t="s">
        <v>178</v>
      </c>
      <c r="H225" s="5">
        <f t="shared" si="61"/>
        <v>17192850</v>
      </c>
      <c r="I225" s="16">
        <f>+C225*$O$119</f>
        <v>5</v>
      </c>
      <c r="J225" s="16">
        <f>+C225*$P$119</f>
        <v>5</v>
      </c>
      <c r="K225" s="5">
        <f t="shared" si="65"/>
        <v>8596425</v>
      </c>
      <c r="L225" s="13">
        <f t="shared" si="66"/>
        <v>8596425</v>
      </c>
      <c r="M225" s="17">
        <f t="shared" si="67"/>
        <v>17192850</v>
      </c>
    </row>
    <row r="226" spans="1:17" s="59" customFormat="1" x14ac:dyDescent="0.3">
      <c r="A226" s="8">
        <v>4</v>
      </c>
      <c r="B226" s="9" t="s">
        <v>286</v>
      </c>
      <c r="C226" s="10">
        <v>944</v>
      </c>
      <c r="D226" s="10" t="s">
        <v>114</v>
      </c>
      <c r="E226" s="10">
        <v>60580</v>
      </c>
      <c r="F226" s="3">
        <f t="shared" si="57"/>
        <v>60580</v>
      </c>
      <c r="G226" s="4" t="s">
        <v>287</v>
      </c>
      <c r="H226" s="5">
        <f t="shared" si="61"/>
        <v>57187520</v>
      </c>
      <c r="I226" s="16">
        <f>+C226*$O$119</f>
        <v>472</v>
      </c>
      <c r="J226" s="16">
        <f>+C226*$P$119</f>
        <v>472</v>
      </c>
      <c r="K226" s="5">
        <f t="shared" si="65"/>
        <v>28593760</v>
      </c>
      <c r="L226" s="13">
        <f t="shared" si="66"/>
        <v>28593760</v>
      </c>
      <c r="M226" s="17">
        <f t="shared" si="67"/>
        <v>57187520</v>
      </c>
    </row>
    <row r="227" spans="1:17" s="59" customFormat="1" x14ac:dyDescent="0.3">
      <c r="A227" s="8">
        <v>5</v>
      </c>
      <c r="B227" s="9" t="s">
        <v>145</v>
      </c>
      <c r="C227" s="10">
        <v>6.46</v>
      </c>
      <c r="D227" s="10" t="s">
        <v>146</v>
      </c>
      <c r="E227" s="10">
        <v>21320983</v>
      </c>
      <c r="F227" s="3">
        <f t="shared" si="57"/>
        <v>21320983</v>
      </c>
      <c r="G227" s="4" t="s">
        <v>147</v>
      </c>
      <c r="H227" s="5">
        <f t="shared" si="61"/>
        <v>137733550.18000001</v>
      </c>
      <c r="I227" s="18">
        <f>+C227*$O$119</f>
        <v>3.23</v>
      </c>
      <c r="J227" s="12">
        <f>+C227*$P$119</f>
        <v>3.23</v>
      </c>
      <c r="K227" s="5">
        <f t="shared" si="65"/>
        <v>68866775.090000004</v>
      </c>
      <c r="L227" s="13">
        <f t="shared" si="66"/>
        <v>68866775.090000004</v>
      </c>
      <c r="M227" s="17">
        <f t="shared" si="67"/>
        <v>137733550.18000001</v>
      </c>
    </row>
    <row r="228" spans="1:17" s="59" customFormat="1" x14ac:dyDescent="0.3">
      <c r="A228" s="8">
        <v>6</v>
      </c>
      <c r="B228" s="9" t="s">
        <v>148</v>
      </c>
      <c r="C228" s="10">
        <v>1.26</v>
      </c>
      <c r="D228" s="10" t="s">
        <v>146</v>
      </c>
      <c r="E228" s="10">
        <v>22108474</v>
      </c>
      <c r="F228" s="3">
        <f t="shared" si="57"/>
        <v>22108474</v>
      </c>
      <c r="G228" s="4" t="s">
        <v>149</v>
      </c>
      <c r="H228" s="5">
        <f t="shared" si="61"/>
        <v>27856677.239999998</v>
      </c>
      <c r="I228" s="18">
        <f>+C228*$O$119</f>
        <v>0.63</v>
      </c>
      <c r="J228" s="12">
        <f>+C228*$P$119</f>
        <v>0.63</v>
      </c>
      <c r="K228" s="5">
        <f t="shared" si="65"/>
        <v>13928338.619999999</v>
      </c>
      <c r="L228" s="13">
        <f t="shared" si="66"/>
        <v>13928338.619999999</v>
      </c>
      <c r="M228" s="17">
        <f t="shared" si="67"/>
        <v>27856677.239999998</v>
      </c>
    </row>
    <row r="229" spans="1:17" s="59" customFormat="1" ht="33" customHeight="1" x14ac:dyDescent="0.3">
      <c r="A229" s="8">
        <v>7</v>
      </c>
      <c r="B229" s="9" t="s">
        <v>206</v>
      </c>
      <c r="C229" s="10">
        <v>343</v>
      </c>
      <c r="D229" s="10" t="s">
        <v>180</v>
      </c>
      <c r="E229" s="10">
        <v>4601660</v>
      </c>
      <c r="F229" s="3">
        <f t="shared" si="57"/>
        <v>4601660</v>
      </c>
      <c r="G229" s="4" t="s">
        <v>207</v>
      </c>
      <c r="H229" s="5">
        <f t="shared" si="61"/>
        <v>1578369380</v>
      </c>
      <c r="I229" s="16">
        <f>C229</f>
        <v>343</v>
      </c>
      <c r="J229" s="12"/>
      <c r="K229" s="5">
        <f t="shared" si="65"/>
        <v>1578369380</v>
      </c>
      <c r="L229" s="19">
        <f t="shared" si="66"/>
        <v>0</v>
      </c>
      <c r="M229" s="17">
        <f t="shared" si="67"/>
        <v>1578369380</v>
      </c>
    </row>
    <row r="230" spans="1:17" s="59" customFormat="1" x14ac:dyDescent="0.3">
      <c r="A230" s="8">
        <v>8</v>
      </c>
      <c r="B230" s="9" t="s">
        <v>182</v>
      </c>
      <c r="C230" s="10">
        <v>41.16</v>
      </c>
      <c r="D230" s="10" t="s">
        <v>103</v>
      </c>
      <c r="E230" s="10">
        <v>2202292</v>
      </c>
      <c r="F230" s="3">
        <f t="shared" si="57"/>
        <v>2202292</v>
      </c>
      <c r="G230" s="4" t="s">
        <v>183</v>
      </c>
      <c r="H230" s="5">
        <f t="shared" si="61"/>
        <v>90646338.719999999</v>
      </c>
      <c r="I230" s="18">
        <f>C230</f>
        <v>41.16</v>
      </c>
      <c r="J230" s="12"/>
      <c r="K230" s="5">
        <f t="shared" si="65"/>
        <v>90646338.719999999</v>
      </c>
      <c r="L230" s="19">
        <f t="shared" si="66"/>
        <v>0</v>
      </c>
      <c r="M230" s="17">
        <f t="shared" si="67"/>
        <v>90646338.719999999</v>
      </c>
    </row>
    <row r="231" spans="1:17" s="59" customFormat="1" x14ac:dyDescent="0.3">
      <c r="A231" s="8">
        <v>9</v>
      </c>
      <c r="B231" s="9" t="s">
        <v>344</v>
      </c>
      <c r="C231" s="10">
        <v>14.73</v>
      </c>
      <c r="D231" s="10" t="s">
        <v>103</v>
      </c>
      <c r="E231" s="10">
        <v>28208254</v>
      </c>
      <c r="F231" s="3">
        <f t="shared" si="57"/>
        <v>28208254</v>
      </c>
      <c r="G231" s="4" t="s">
        <v>104</v>
      </c>
      <c r="H231" s="5">
        <f t="shared" si="61"/>
        <v>415507581.42000002</v>
      </c>
      <c r="I231" s="18">
        <f>+C231*$O$119</f>
        <v>7.3650000000000002</v>
      </c>
      <c r="J231" s="18">
        <f>+C231*$P$119</f>
        <v>7.3650000000000002</v>
      </c>
      <c r="K231" s="5">
        <f t="shared" si="65"/>
        <v>207753790.71000001</v>
      </c>
      <c r="L231" s="13">
        <f t="shared" si="66"/>
        <v>207753790.71000001</v>
      </c>
      <c r="M231" s="17">
        <f t="shared" si="67"/>
        <v>415507581.42000002</v>
      </c>
    </row>
    <row r="232" spans="1:17" s="59" customFormat="1" x14ac:dyDescent="0.3">
      <c r="A232" s="8">
        <v>10</v>
      </c>
      <c r="B232" s="9" t="s">
        <v>345</v>
      </c>
      <c r="C232" s="10">
        <v>14.73</v>
      </c>
      <c r="D232" s="10" t="s">
        <v>103</v>
      </c>
      <c r="E232" s="10">
        <v>1965458</v>
      </c>
      <c r="F232" s="3">
        <f t="shared" si="57"/>
        <v>1965458</v>
      </c>
      <c r="G232" s="4" t="s">
        <v>346</v>
      </c>
      <c r="H232" s="5">
        <f t="shared" si="61"/>
        <v>28951196.34</v>
      </c>
      <c r="I232" s="18">
        <f>+C232*$O$119</f>
        <v>7.3650000000000002</v>
      </c>
      <c r="J232" s="18">
        <f>+C232*$P$119</f>
        <v>7.3650000000000002</v>
      </c>
      <c r="K232" s="5">
        <f t="shared" si="65"/>
        <v>14475598.17</v>
      </c>
      <c r="L232" s="13">
        <f t="shared" si="66"/>
        <v>14475598.17</v>
      </c>
      <c r="M232" s="17">
        <f t="shared" si="67"/>
        <v>28951196.34</v>
      </c>
      <c r="O232" s="63">
        <f>SUM(K237:K282)</f>
        <v>3416707548.2477279</v>
      </c>
    </row>
    <row r="233" spans="1:17" s="59" customFormat="1" ht="33.6" x14ac:dyDescent="0.3">
      <c r="A233" s="8">
        <v>11</v>
      </c>
      <c r="B233" s="9" t="s">
        <v>161</v>
      </c>
      <c r="C233" s="10">
        <v>98.2</v>
      </c>
      <c r="D233" s="10" t="s">
        <v>114</v>
      </c>
      <c r="E233" s="10">
        <v>288748</v>
      </c>
      <c r="F233" s="3">
        <f t="shared" si="57"/>
        <v>288748</v>
      </c>
      <c r="G233" s="4" t="s">
        <v>162</v>
      </c>
      <c r="H233" s="5">
        <f t="shared" si="61"/>
        <v>28355053.600000001</v>
      </c>
      <c r="I233" s="18">
        <f>+C233*$O$119</f>
        <v>49.1</v>
      </c>
      <c r="J233" s="18">
        <f>+C233*$P$119</f>
        <v>49.1</v>
      </c>
      <c r="K233" s="5">
        <f t="shared" si="65"/>
        <v>14177526.800000001</v>
      </c>
      <c r="L233" s="13">
        <f t="shared" si="66"/>
        <v>14177526.800000001</v>
      </c>
      <c r="M233" s="17">
        <f t="shared" si="67"/>
        <v>28355053.600000001</v>
      </c>
    </row>
    <row r="234" spans="1:17" s="59" customFormat="1" ht="33.6" x14ac:dyDescent="0.3">
      <c r="A234" s="8">
        <v>12</v>
      </c>
      <c r="B234" s="9" t="s">
        <v>109</v>
      </c>
      <c r="C234" s="20">
        <v>1579.9452000000001</v>
      </c>
      <c r="D234" s="10" t="s">
        <v>57</v>
      </c>
      <c r="E234" s="10">
        <v>112361</v>
      </c>
      <c r="F234" s="3">
        <f t="shared" si="57"/>
        <v>112361</v>
      </c>
      <c r="G234" s="4" t="s">
        <v>110</v>
      </c>
      <c r="H234" s="5">
        <f t="shared" si="61"/>
        <v>177524222.61720002</v>
      </c>
      <c r="I234" s="18">
        <f>+C234*$O$119</f>
        <v>789.97260000000006</v>
      </c>
      <c r="J234" s="18">
        <f>+C234*$P$119</f>
        <v>789.97260000000006</v>
      </c>
      <c r="K234" s="5">
        <f t="shared" si="65"/>
        <v>88762111.308600008</v>
      </c>
      <c r="L234" s="13">
        <f t="shared" si="66"/>
        <v>88762111.308600008</v>
      </c>
      <c r="M234" s="17">
        <f t="shared" si="67"/>
        <v>177524222.61720002</v>
      </c>
    </row>
    <row r="235" spans="1:17" s="59" customFormat="1" x14ac:dyDescent="0.3">
      <c r="A235" s="8">
        <v>13</v>
      </c>
      <c r="B235" s="9" t="s">
        <v>118</v>
      </c>
      <c r="C235" s="10">
        <v>15.7995</v>
      </c>
      <c r="D235" s="10" t="s">
        <v>36</v>
      </c>
      <c r="E235" s="10">
        <v>11871153</v>
      </c>
      <c r="F235" s="3">
        <f t="shared" si="57"/>
        <v>11871153</v>
      </c>
      <c r="G235" s="4" t="s">
        <v>119</v>
      </c>
      <c r="H235" s="5">
        <f t="shared" si="61"/>
        <v>187558281.82350001</v>
      </c>
      <c r="I235" s="21">
        <f>+C235*$O$119</f>
        <v>7.89975</v>
      </c>
      <c r="J235" s="21">
        <f>+C235*$P$119</f>
        <v>7.89975</v>
      </c>
      <c r="K235" s="5">
        <f t="shared" si="65"/>
        <v>93779140.911750004</v>
      </c>
      <c r="L235" s="13">
        <f t="shared" si="66"/>
        <v>93779140.911750004</v>
      </c>
      <c r="M235" s="17">
        <f t="shared" si="67"/>
        <v>187558281.82350001</v>
      </c>
    </row>
    <row r="236" spans="1:17" s="58" customFormat="1" ht="33.6" x14ac:dyDescent="0.3">
      <c r="A236" s="1" t="s">
        <v>347</v>
      </c>
      <c r="B236" s="2" t="s">
        <v>348</v>
      </c>
      <c r="C236" s="2"/>
      <c r="D236" s="2"/>
      <c r="E236" s="2">
        <v>0</v>
      </c>
      <c r="F236" s="3">
        <f t="shared" si="57"/>
        <v>0</v>
      </c>
      <c r="G236" s="4"/>
      <c r="H236" s="5"/>
      <c r="I236" s="6"/>
      <c r="J236" s="6"/>
      <c r="K236" s="28"/>
      <c r="L236" s="7"/>
      <c r="M236" s="22"/>
      <c r="O236" s="58" t="s">
        <v>34</v>
      </c>
      <c r="P236" s="58" t="s">
        <v>54</v>
      </c>
      <c r="Q236" s="58" t="s">
        <v>349</v>
      </c>
    </row>
    <row r="237" spans="1:17" s="59" customFormat="1" x14ac:dyDescent="0.3">
      <c r="A237" s="8">
        <v>1</v>
      </c>
      <c r="B237" s="9" t="s">
        <v>350</v>
      </c>
      <c r="C237" s="10">
        <v>6.05</v>
      </c>
      <c r="D237" s="10" t="s">
        <v>146</v>
      </c>
      <c r="E237" s="10">
        <v>6586900</v>
      </c>
      <c r="F237" s="3">
        <f t="shared" si="57"/>
        <v>6586900</v>
      </c>
      <c r="G237" s="4" t="s">
        <v>333</v>
      </c>
      <c r="H237" s="5">
        <f t="shared" si="61"/>
        <v>39850745</v>
      </c>
      <c r="I237" s="18">
        <f>+C237</f>
        <v>6.05</v>
      </c>
      <c r="J237" s="11">
        <v>0</v>
      </c>
      <c r="K237" s="5">
        <f t="shared" ref="K237:K244" si="68">+I237*G237</f>
        <v>39850745</v>
      </c>
      <c r="L237" s="19">
        <f t="shared" ref="L237:L244" si="69">+J237*G237</f>
        <v>0</v>
      </c>
      <c r="M237" s="17">
        <f t="shared" ref="M237:M244" si="70">+K237+L237</f>
        <v>39850745</v>
      </c>
      <c r="O237" s="59">
        <v>2</v>
      </c>
      <c r="P237" s="59">
        <v>0</v>
      </c>
      <c r="Q237" s="59">
        <v>2</v>
      </c>
    </row>
    <row r="238" spans="1:17" s="59" customFormat="1" x14ac:dyDescent="0.3">
      <c r="A238" s="8">
        <v>2</v>
      </c>
      <c r="B238" s="9" t="s">
        <v>351</v>
      </c>
      <c r="C238" s="10">
        <v>6.05</v>
      </c>
      <c r="D238" s="10" t="s">
        <v>146</v>
      </c>
      <c r="E238" s="10">
        <v>3664790</v>
      </c>
      <c r="F238" s="3">
        <f t="shared" si="57"/>
        <v>3664790</v>
      </c>
      <c r="G238" s="4" t="s">
        <v>352</v>
      </c>
      <c r="H238" s="5">
        <f t="shared" si="61"/>
        <v>22171979.5</v>
      </c>
      <c r="I238" s="18">
        <f t="shared" ref="I238:I244" si="71">+C238</f>
        <v>6.05</v>
      </c>
      <c r="J238" s="11">
        <v>0</v>
      </c>
      <c r="K238" s="5">
        <f t="shared" si="68"/>
        <v>22171979.5</v>
      </c>
      <c r="L238" s="19">
        <f t="shared" si="69"/>
        <v>0</v>
      </c>
      <c r="M238" s="17">
        <f t="shared" si="70"/>
        <v>22171979.5</v>
      </c>
      <c r="O238" s="59" t="s">
        <v>353</v>
      </c>
    </row>
    <row r="239" spans="1:17" s="59" customFormat="1" ht="33.6" x14ac:dyDescent="0.3">
      <c r="A239" s="8">
        <v>3</v>
      </c>
      <c r="B239" s="9" t="s">
        <v>354</v>
      </c>
      <c r="C239" s="10">
        <v>0.85</v>
      </c>
      <c r="D239" s="10" t="s">
        <v>146</v>
      </c>
      <c r="E239" s="10">
        <v>5862740</v>
      </c>
      <c r="F239" s="3">
        <f t="shared" si="57"/>
        <v>5862740</v>
      </c>
      <c r="G239" s="4" t="s">
        <v>355</v>
      </c>
      <c r="H239" s="5">
        <f t="shared" si="61"/>
        <v>4983329</v>
      </c>
      <c r="I239" s="18">
        <f t="shared" si="71"/>
        <v>0.85</v>
      </c>
      <c r="J239" s="11">
        <v>0</v>
      </c>
      <c r="K239" s="5">
        <f t="shared" si="68"/>
        <v>4983329</v>
      </c>
      <c r="L239" s="19">
        <f t="shared" si="69"/>
        <v>0</v>
      </c>
      <c r="M239" s="17">
        <f t="shared" si="70"/>
        <v>4983329</v>
      </c>
    </row>
    <row r="240" spans="1:17" s="59" customFormat="1" x14ac:dyDescent="0.3">
      <c r="A240" s="8">
        <v>4</v>
      </c>
      <c r="B240" s="9" t="s">
        <v>351</v>
      </c>
      <c r="C240" s="10">
        <v>0.53</v>
      </c>
      <c r="D240" s="10" t="s">
        <v>146</v>
      </c>
      <c r="E240" s="10">
        <v>3664790</v>
      </c>
      <c r="F240" s="3">
        <f t="shared" si="57"/>
        <v>3664790</v>
      </c>
      <c r="G240" s="4" t="s">
        <v>352</v>
      </c>
      <c r="H240" s="5">
        <f t="shared" si="61"/>
        <v>1942338.7000000002</v>
      </c>
      <c r="I240" s="18">
        <f t="shared" si="71"/>
        <v>0.53</v>
      </c>
      <c r="J240" s="11">
        <v>0</v>
      </c>
      <c r="K240" s="5">
        <f t="shared" si="68"/>
        <v>1942338.7000000002</v>
      </c>
      <c r="L240" s="19">
        <f t="shared" si="69"/>
        <v>0</v>
      </c>
      <c r="M240" s="17">
        <f t="shared" si="70"/>
        <v>1942338.7000000002</v>
      </c>
    </row>
    <row r="241" spans="1:17" s="59" customFormat="1" x14ac:dyDescent="0.3">
      <c r="A241" s="8">
        <v>5</v>
      </c>
      <c r="B241" s="9" t="s">
        <v>356</v>
      </c>
      <c r="C241" s="10">
        <v>0.28000000000000003</v>
      </c>
      <c r="D241" s="10" t="s">
        <v>146</v>
      </c>
      <c r="E241" s="10">
        <v>3746368</v>
      </c>
      <c r="F241" s="3">
        <f t="shared" si="57"/>
        <v>3746368</v>
      </c>
      <c r="G241" s="4" t="s">
        <v>357</v>
      </c>
      <c r="H241" s="5">
        <f t="shared" si="61"/>
        <v>1048983.04</v>
      </c>
      <c r="I241" s="18">
        <f t="shared" si="71"/>
        <v>0.28000000000000003</v>
      </c>
      <c r="J241" s="11">
        <v>0</v>
      </c>
      <c r="K241" s="5">
        <f t="shared" si="68"/>
        <v>1048983.04</v>
      </c>
      <c r="L241" s="19">
        <f t="shared" si="69"/>
        <v>0</v>
      </c>
      <c r="M241" s="17">
        <f t="shared" si="70"/>
        <v>1048983.04</v>
      </c>
    </row>
    <row r="242" spans="1:17" s="59" customFormat="1" x14ac:dyDescent="0.3">
      <c r="A242" s="8">
        <v>6</v>
      </c>
      <c r="B242" s="9" t="s">
        <v>358</v>
      </c>
      <c r="C242" s="10">
        <v>0.04</v>
      </c>
      <c r="D242" s="10" t="s">
        <v>146</v>
      </c>
      <c r="E242" s="10">
        <v>3304148</v>
      </c>
      <c r="F242" s="3">
        <f t="shared" si="57"/>
        <v>3304148</v>
      </c>
      <c r="G242" s="4" t="s">
        <v>359</v>
      </c>
      <c r="H242" s="5">
        <f t="shared" si="61"/>
        <v>132165.92000000001</v>
      </c>
      <c r="I242" s="18">
        <f t="shared" si="71"/>
        <v>0.04</v>
      </c>
      <c r="J242" s="11">
        <v>0</v>
      </c>
      <c r="K242" s="5">
        <f t="shared" si="68"/>
        <v>132165.92000000001</v>
      </c>
      <c r="L242" s="19">
        <f t="shared" si="69"/>
        <v>0</v>
      </c>
      <c r="M242" s="17">
        <f t="shared" si="70"/>
        <v>132165.92000000001</v>
      </c>
    </row>
    <row r="243" spans="1:17" s="59" customFormat="1" x14ac:dyDescent="0.3">
      <c r="A243" s="8">
        <v>7</v>
      </c>
      <c r="B243" s="9" t="s">
        <v>360</v>
      </c>
      <c r="C243" s="10">
        <v>13.8</v>
      </c>
      <c r="D243" s="10" t="s">
        <v>146</v>
      </c>
      <c r="E243" s="10">
        <v>5024008</v>
      </c>
      <c r="F243" s="3">
        <f t="shared" si="57"/>
        <v>5024008</v>
      </c>
      <c r="G243" s="4" t="s">
        <v>337</v>
      </c>
      <c r="H243" s="5">
        <f t="shared" si="61"/>
        <v>69331310.400000006</v>
      </c>
      <c r="I243" s="18">
        <f t="shared" si="71"/>
        <v>13.8</v>
      </c>
      <c r="J243" s="11">
        <v>0</v>
      </c>
      <c r="K243" s="5">
        <f t="shared" si="68"/>
        <v>69331310.400000006</v>
      </c>
      <c r="L243" s="19">
        <f t="shared" si="69"/>
        <v>0</v>
      </c>
      <c r="M243" s="17">
        <f t="shared" si="70"/>
        <v>69331310.400000006</v>
      </c>
    </row>
    <row r="244" spans="1:17" s="59" customFormat="1" ht="33.6" x14ac:dyDescent="0.3">
      <c r="A244" s="8">
        <v>8</v>
      </c>
      <c r="B244" s="9" t="s">
        <v>361</v>
      </c>
      <c r="C244" s="10">
        <v>13.8</v>
      </c>
      <c r="D244" s="10" t="s">
        <v>146</v>
      </c>
      <c r="E244" s="10">
        <v>3014405</v>
      </c>
      <c r="F244" s="3">
        <f t="shared" si="57"/>
        <v>3014405</v>
      </c>
      <c r="G244" s="4" t="s">
        <v>362</v>
      </c>
      <c r="H244" s="5">
        <f t="shared" si="61"/>
        <v>41598789</v>
      </c>
      <c r="I244" s="18">
        <f t="shared" si="71"/>
        <v>13.8</v>
      </c>
      <c r="J244" s="11">
        <v>0</v>
      </c>
      <c r="K244" s="5">
        <f t="shared" si="68"/>
        <v>41598789</v>
      </c>
      <c r="L244" s="19">
        <f t="shared" si="69"/>
        <v>0</v>
      </c>
      <c r="M244" s="17">
        <f t="shared" si="70"/>
        <v>41598789</v>
      </c>
    </row>
    <row r="245" spans="1:17" s="58" customFormat="1" ht="33.6" x14ac:dyDescent="0.3">
      <c r="A245" s="1" t="s">
        <v>363</v>
      </c>
      <c r="B245" s="2" t="s">
        <v>364</v>
      </c>
      <c r="C245" s="2"/>
      <c r="D245" s="2"/>
      <c r="E245" s="2">
        <v>0</v>
      </c>
      <c r="F245" s="3">
        <f t="shared" si="57"/>
        <v>0</v>
      </c>
      <c r="G245" s="4"/>
      <c r="H245" s="5"/>
      <c r="I245" s="6"/>
      <c r="J245" s="6"/>
      <c r="K245" s="5"/>
      <c r="L245" s="13"/>
      <c r="M245" s="17"/>
      <c r="O245" s="58" t="s">
        <v>34</v>
      </c>
      <c r="P245" s="58" t="s">
        <v>54</v>
      </c>
      <c r="Q245" s="58" t="s">
        <v>349</v>
      </c>
    </row>
    <row r="246" spans="1:17" s="59" customFormat="1" x14ac:dyDescent="0.3">
      <c r="A246" s="8">
        <v>1</v>
      </c>
      <c r="B246" s="9" t="s">
        <v>365</v>
      </c>
      <c r="C246" s="10">
        <v>23.02</v>
      </c>
      <c r="D246" s="10" t="s">
        <v>146</v>
      </c>
      <c r="E246" s="10">
        <v>6586900</v>
      </c>
      <c r="F246" s="3">
        <f t="shared" si="57"/>
        <v>6586900</v>
      </c>
      <c r="G246" s="4" t="s">
        <v>333</v>
      </c>
      <c r="H246" s="5">
        <f t="shared" si="61"/>
        <v>151630438</v>
      </c>
      <c r="I246" s="20">
        <f>+C246*$O$246/$Q$246</f>
        <v>15.346666666666666</v>
      </c>
      <c r="J246" s="12">
        <f>+C246*$P$246/$Q$246</f>
        <v>7.6733333333333329</v>
      </c>
      <c r="K246" s="5">
        <f t="shared" ref="K246:K253" si="72">+I246*G246</f>
        <v>101086958.66666666</v>
      </c>
      <c r="L246" s="13">
        <f t="shared" ref="L246:L253" si="73">+J246*G246</f>
        <v>50543479.333333328</v>
      </c>
      <c r="M246" s="17">
        <f t="shared" ref="M246:M253" si="74">+K246+L246</f>
        <v>151630438</v>
      </c>
      <c r="O246" s="59">
        <v>4</v>
      </c>
      <c r="P246" s="59">
        <v>2</v>
      </c>
      <c r="Q246" s="59">
        <v>6</v>
      </c>
    </row>
    <row r="247" spans="1:17" s="59" customFormat="1" x14ac:dyDescent="0.3">
      <c r="A247" s="8">
        <v>2</v>
      </c>
      <c r="B247" s="9" t="s">
        <v>366</v>
      </c>
      <c r="C247" s="10">
        <v>23.02</v>
      </c>
      <c r="D247" s="10" t="s">
        <v>146</v>
      </c>
      <c r="E247" s="10">
        <v>5497184</v>
      </c>
      <c r="F247" s="3">
        <f t="shared" si="57"/>
        <v>5497184</v>
      </c>
      <c r="G247" s="4" t="s">
        <v>367</v>
      </c>
      <c r="H247" s="5">
        <f t="shared" si="61"/>
        <v>126545175.67999999</v>
      </c>
      <c r="I247" s="20">
        <f>+C247*$O$246/$Q$246</f>
        <v>15.346666666666666</v>
      </c>
      <c r="J247" s="12">
        <f>+C247*$P$246/$Q$246</f>
        <v>7.6733333333333329</v>
      </c>
      <c r="K247" s="5">
        <f t="shared" si="72"/>
        <v>84363450.453333333</v>
      </c>
      <c r="L247" s="13">
        <f t="shared" si="73"/>
        <v>42181725.226666667</v>
      </c>
      <c r="M247" s="17">
        <f t="shared" si="74"/>
        <v>126545175.68000001</v>
      </c>
      <c r="O247" s="59" t="s">
        <v>368</v>
      </c>
      <c r="P247" s="59" t="s">
        <v>369</v>
      </c>
    </row>
    <row r="248" spans="1:17" s="59" customFormat="1" ht="33.6" x14ac:dyDescent="0.3">
      <c r="A248" s="8">
        <v>3</v>
      </c>
      <c r="B248" s="9" t="s">
        <v>370</v>
      </c>
      <c r="C248" s="10">
        <v>1.71</v>
      </c>
      <c r="D248" s="10" t="s">
        <v>146</v>
      </c>
      <c r="E248" s="10">
        <v>5862740</v>
      </c>
      <c r="F248" s="3">
        <f t="shared" si="57"/>
        <v>5862740</v>
      </c>
      <c r="G248" s="4" t="s">
        <v>355</v>
      </c>
      <c r="H248" s="5">
        <f t="shared" si="61"/>
        <v>10025285.4</v>
      </c>
      <c r="I248" s="20">
        <f>+C248*$O$246/$Q$246</f>
        <v>1.1399999999999999</v>
      </c>
      <c r="J248" s="12">
        <f>+C248*$P$246/$Q$246</f>
        <v>0.56999999999999995</v>
      </c>
      <c r="K248" s="5">
        <f t="shared" si="72"/>
        <v>6683523.5999999996</v>
      </c>
      <c r="L248" s="13">
        <f t="shared" si="73"/>
        <v>3341761.8</v>
      </c>
      <c r="M248" s="17">
        <f t="shared" si="74"/>
        <v>10025285.399999999</v>
      </c>
    </row>
    <row r="249" spans="1:17" s="59" customFormat="1" x14ac:dyDescent="0.3">
      <c r="A249" s="8">
        <v>4</v>
      </c>
      <c r="B249" s="9" t="s">
        <v>371</v>
      </c>
      <c r="C249" s="10">
        <v>1.05</v>
      </c>
      <c r="D249" s="10" t="s">
        <v>146</v>
      </c>
      <c r="E249" s="10">
        <v>9772772</v>
      </c>
      <c r="F249" s="3">
        <f t="shared" si="57"/>
        <v>9772772</v>
      </c>
      <c r="G249" s="4" t="s">
        <v>372</v>
      </c>
      <c r="H249" s="5">
        <f t="shared" si="61"/>
        <v>10261410.6</v>
      </c>
      <c r="I249" s="20">
        <f>+C249*$O$246/$Q$246</f>
        <v>0.70000000000000007</v>
      </c>
      <c r="J249" s="12">
        <f>+C249*$P$246/$Q$246</f>
        <v>0.35000000000000003</v>
      </c>
      <c r="K249" s="5">
        <f t="shared" si="72"/>
        <v>6840940.4000000004</v>
      </c>
      <c r="L249" s="13">
        <f t="shared" si="73"/>
        <v>3420470.2</v>
      </c>
      <c r="M249" s="17">
        <f t="shared" si="74"/>
        <v>10261410.600000001</v>
      </c>
    </row>
    <row r="250" spans="1:17" s="59" customFormat="1" x14ac:dyDescent="0.3">
      <c r="A250" s="8">
        <v>5</v>
      </c>
      <c r="B250" s="9" t="s">
        <v>373</v>
      </c>
      <c r="C250" s="10">
        <v>0.56999999999999995</v>
      </c>
      <c r="D250" s="10" t="s">
        <v>146</v>
      </c>
      <c r="E250" s="10">
        <v>9990315</v>
      </c>
      <c r="F250" s="3">
        <f t="shared" si="57"/>
        <v>9990315</v>
      </c>
      <c r="G250" s="4" t="s">
        <v>374</v>
      </c>
      <c r="H250" s="5">
        <f t="shared" si="61"/>
        <v>5694479.5499999998</v>
      </c>
      <c r="I250" s="20">
        <f>+C250*$O$246/$Q$246</f>
        <v>0.37999999999999995</v>
      </c>
      <c r="J250" s="12">
        <f>+C250*$P$246/$Q$246</f>
        <v>0.18999999999999997</v>
      </c>
      <c r="K250" s="5">
        <f t="shared" si="72"/>
        <v>3796319.6999999997</v>
      </c>
      <c r="L250" s="13">
        <f t="shared" si="73"/>
        <v>1898159.8499999999</v>
      </c>
      <c r="M250" s="17">
        <f t="shared" si="74"/>
        <v>5694479.5499999998</v>
      </c>
    </row>
    <row r="251" spans="1:17" s="59" customFormat="1" x14ac:dyDescent="0.3">
      <c r="A251" s="8">
        <v>6</v>
      </c>
      <c r="B251" s="9" t="s">
        <v>375</v>
      </c>
      <c r="C251" s="10">
        <v>0.09</v>
      </c>
      <c r="D251" s="10" t="s">
        <v>146</v>
      </c>
      <c r="E251" s="10">
        <v>8811061</v>
      </c>
      <c r="F251" s="3">
        <f t="shared" si="57"/>
        <v>8811061</v>
      </c>
      <c r="G251" s="4" t="s">
        <v>376</v>
      </c>
      <c r="H251" s="5">
        <f t="shared" si="61"/>
        <v>792995.49</v>
      </c>
      <c r="I251" s="20">
        <f>+C251*$O$246/$Q$246</f>
        <v>0.06</v>
      </c>
      <c r="J251" s="12">
        <f>+C251*$P$246/$Q$246</f>
        <v>0.03</v>
      </c>
      <c r="K251" s="5">
        <f t="shared" si="72"/>
        <v>528663.66</v>
      </c>
      <c r="L251" s="13">
        <f t="shared" si="73"/>
        <v>264331.83</v>
      </c>
      <c r="M251" s="17">
        <f t="shared" si="74"/>
        <v>792995.49</v>
      </c>
    </row>
    <row r="252" spans="1:17" s="59" customFormat="1" x14ac:dyDescent="0.3">
      <c r="A252" s="8">
        <v>7</v>
      </c>
      <c r="B252" s="9" t="s">
        <v>360</v>
      </c>
      <c r="C252" s="10">
        <v>79.319999999999993</v>
      </c>
      <c r="D252" s="10" t="s">
        <v>146</v>
      </c>
      <c r="E252" s="10">
        <v>5024008</v>
      </c>
      <c r="F252" s="3">
        <f t="shared" si="57"/>
        <v>5024008</v>
      </c>
      <c r="G252" s="4" t="s">
        <v>337</v>
      </c>
      <c r="H252" s="5">
        <f t="shared" si="61"/>
        <v>398504314.55999994</v>
      </c>
      <c r="I252" s="20">
        <f>+C252*$O$246/$Q$246</f>
        <v>52.879999999999995</v>
      </c>
      <c r="J252" s="12">
        <f>+C252*$P$246/$Q$246</f>
        <v>26.439999999999998</v>
      </c>
      <c r="K252" s="5">
        <f t="shared" si="72"/>
        <v>265669543.03999999</v>
      </c>
      <c r="L252" s="13">
        <f t="shared" si="73"/>
        <v>132834771.52</v>
      </c>
      <c r="M252" s="17">
        <f t="shared" si="74"/>
        <v>398504314.56</v>
      </c>
    </row>
    <row r="253" spans="1:17" s="59" customFormat="1" ht="33.6" x14ac:dyDescent="0.3">
      <c r="A253" s="8">
        <v>8</v>
      </c>
      <c r="B253" s="9" t="s">
        <v>361</v>
      </c>
      <c r="C253" s="10">
        <v>79.319999999999993</v>
      </c>
      <c r="D253" s="10" t="s">
        <v>146</v>
      </c>
      <c r="E253" s="10">
        <v>3014405</v>
      </c>
      <c r="F253" s="3">
        <f t="shared" si="57"/>
        <v>3014405</v>
      </c>
      <c r="G253" s="4" t="s">
        <v>362</v>
      </c>
      <c r="H253" s="5">
        <f t="shared" si="61"/>
        <v>239102604.59999999</v>
      </c>
      <c r="I253" s="20">
        <f>+C253*$O$246/$Q$246</f>
        <v>52.879999999999995</v>
      </c>
      <c r="J253" s="12">
        <f>+C253*$P$246/$Q$246</f>
        <v>26.439999999999998</v>
      </c>
      <c r="K253" s="5">
        <f t="shared" si="72"/>
        <v>159401736.39999998</v>
      </c>
      <c r="L253" s="13">
        <f t="shared" si="73"/>
        <v>79700868.199999988</v>
      </c>
      <c r="M253" s="17">
        <f t="shared" si="74"/>
        <v>239102604.59999996</v>
      </c>
    </row>
    <row r="254" spans="1:17" s="58" customFormat="1" ht="33.6" x14ac:dyDescent="0.3">
      <c r="A254" s="1" t="s">
        <v>377</v>
      </c>
      <c r="B254" s="2" t="s">
        <v>378</v>
      </c>
      <c r="C254" s="2"/>
      <c r="D254" s="2"/>
      <c r="E254" s="2">
        <v>0</v>
      </c>
      <c r="F254" s="3">
        <f t="shared" si="57"/>
        <v>0</v>
      </c>
      <c r="G254" s="4"/>
      <c r="H254" s="5"/>
      <c r="I254" s="6"/>
      <c r="J254" s="6"/>
      <c r="K254" s="28"/>
      <c r="L254" s="7"/>
      <c r="M254" s="22"/>
      <c r="O254" s="58" t="s">
        <v>34</v>
      </c>
      <c r="P254" s="58" t="s">
        <v>54</v>
      </c>
      <c r="Q254" s="58" t="s">
        <v>349</v>
      </c>
    </row>
    <row r="255" spans="1:17" s="59" customFormat="1" x14ac:dyDescent="0.3">
      <c r="A255" s="8">
        <v>1</v>
      </c>
      <c r="B255" s="9" t="s">
        <v>379</v>
      </c>
      <c r="C255" s="10">
        <v>11.24</v>
      </c>
      <c r="D255" s="10" t="s">
        <v>146</v>
      </c>
      <c r="E255" s="10">
        <v>6586900</v>
      </c>
      <c r="F255" s="3">
        <f t="shared" si="57"/>
        <v>6586900</v>
      </c>
      <c r="G255" s="4" t="s">
        <v>333</v>
      </c>
      <c r="H255" s="5">
        <f t="shared" si="61"/>
        <v>74036756</v>
      </c>
      <c r="I255" s="11">
        <v>0</v>
      </c>
      <c r="J255" s="12">
        <f t="shared" ref="J255:J262" si="75">+C255</f>
        <v>11.24</v>
      </c>
      <c r="K255" s="11">
        <f t="shared" ref="K255:K262" si="76">+I255*G255</f>
        <v>0</v>
      </c>
      <c r="L255" s="13">
        <f t="shared" ref="L255:L262" si="77">+J255*G255</f>
        <v>74036756</v>
      </c>
      <c r="M255" s="17">
        <f t="shared" ref="M255:M262" si="78">+K255+L255</f>
        <v>74036756</v>
      </c>
      <c r="O255" s="59">
        <v>0</v>
      </c>
      <c r="P255" s="59">
        <v>3</v>
      </c>
      <c r="Q255" s="59">
        <v>3</v>
      </c>
    </row>
    <row r="256" spans="1:17" s="59" customFormat="1" x14ac:dyDescent="0.3">
      <c r="A256" s="8">
        <v>2</v>
      </c>
      <c r="B256" s="9" t="s">
        <v>366</v>
      </c>
      <c r="C256" s="10">
        <v>11.24</v>
      </c>
      <c r="D256" s="10" t="s">
        <v>146</v>
      </c>
      <c r="E256" s="10">
        <v>5497184</v>
      </c>
      <c r="F256" s="3">
        <f t="shared" si="57"/>
        <v>5497184</v>
      </c>
      <c r="G256" s="4" t="s">
        <v>367</v>
      </c>
      <c r="H256" s="5">
        <f t="shared" si="61"/>
        <v>61788348.160000004</v>
      </c>
      <c r="I256" s="11">
        <v>0</v>
      </c>
      <c r="J256" s="12">
        <f t="shared" si="75"/>
        <v>11.24</v>
      </c>
      <c r="K256" s="11">
        <f t="shared" si="76"/>
        <v>0</v>
      </c>
      <c r="L256" s="13">
        <f t="shared" si="77"/>
        <v>61788348.160000004</v>
      </c>
      <c r="M256" s="17">
        <f t="shared" si="78"/>
        <v>61788348.160000004</v>
      </c>
      <c r="P256" s="59" t="s">
        <v>380</v>
      </c>
    </row>
    <row r="257" spans="1:17" s="59" customFormat="1" ht="33.6" x14ac:dyDescent="0.3">
      <c r="A257" s="8">
        <v>3</v>
      </c>
      <c r="B257" s="9" t="s">
        <v>381</v>
      </c>
      <c r="C257" s="10">
        <v>0.85</v>
      </c>
      <c r="D257" s="10" t="s">
        <v>146</v>
      </c>
      <c r="E257" s="10">
        <v>5862740</v>
      </c>
      <c r="F257" s="3">
        <f t="shared" si="57"/>
        <v>5862740</v>
      </c>
      <c r="G257" s="4" t="s">
        <v>355</v>
      </c>
      <c r="H257" s="5">
        <f t="shared" si="61"/>
        <v>4983329</v>
      </c>
      <c r="I257" s="11">
        <v>0</v>
      </c>
      <c r="J257" s="12">
        <f t="shared" si="75"/>
        <v>0.85</v>
      </c>
      <c r="K257" s="11">
        <f t="shared" si="76"/>
        <v>0</v>
      </c>
      <c r="L257" s="13">
        <f t="shared" si="77"/>
        <v>4983329</v>
      </c>
      <c r="M257" s="17">
        <f t="shared" si="78"/>
        <v>4983329</v>
      </c>
    </row>
    <row r="258" spans="1:17" s="59" customFormat="1" x14ac:dyDescent="0.3">
      <c r="A258" s="8">
        <v>4</v>
      </c>
      <c r="B258" s="9" t="s">
        <v>382</v>
      </c>
      <c r="C258" s="10">
        <v>0.53</v>
      </c>
      <c r="D258" s="10" t="s">
        <v>146</v>
      </c>
      <c r="E258" s="10">
        <v>14048360</v>
      </c>
      <c r="F258" s="3">
        <f t="shared" si="57"/>
        <v>14048360</v>
      </c>
      <c r="G258" s="4" t="s">
        <v>383</v>
      </c>
      <c r="H258" s="5">
        <f t="shared" si="61"/>
        <v>7445630.8000000007</v>
      </c>
      <c r="I258" s="11">
        <v>0</v>
      </c>
      <c r="J258" s="12">
        <f t="shared" si="75"/>
        <v>0.53</v>
      </c>
      <c r="K258" s="11">
        <f t="shared" si="76"/>
        <v>0</v>
      </c>
      <c r="L258" s="13">
        <f t="shared" si="77"/>
        <v>7445630.8000000007</v>
      </c>
      <c r="M258" s="17">
        <f t="shared" si="78"/>
        <v>7445630.8000000007</v>
      </c>
    </row>
    <row r="259" spans="1:17" s="59" customFormat="1" x14ac:dyDescent="0.3">
      <c r="A259" s="8">
        <v>5</v>
      </c>
      <c r="B259" s="9" t="s">
        <v>384</v>
      </c>
      <c r="C259" s="10">
        <v>0.28000000000000003</v>
      </c>
      <c r="D259" s="10" t="s">
        <v>146</v>
      </c>
      <c r="E259" s="10">
        <v>14361078</v>
      </c>
      <c r="F259" s="3">
        <f t="shared" si="57"/>
        <v>14361078</v>
      </c>
      <c r="G259" s="4" t="s">
        <v>385</v>
      </c>
      <c r="H259" s="5">
        <f t="shared" si="61"/>
        <v>4021101.8400000003</v>
      </c>
      <c r="I259" s="11">
        <v>0</v>
      </c>
      <c r="J259" s="12">
        <f t="shared" si="75"/>
        <v>0.28000000000000003</v>
      </c>
      <c r="K259" s="11">
        <f t="shared" si="76"/>
        <v>0</v>
      </c>
      <c r="L259" s="13">
        <f t="shared" si="77"/>
        <v>4021101.8400000003</v>
      </c>
      <c r="M259" s="17">
        <f t="shared" si="78"/>
        <v>4021101.8400000003</v>
      </c>
    </row>
    <row r="260" spans="1:17" s="59" customFormat="1" x14ac:dyDescent="0.3">
      <c r="A260" s="8">
        <v>6</v>
      </c>
      <c r="B260" s="9" t="s">
        <v>386</v>
      </c>
      <c r="C260" s="10">
        <v>0.04</v>
      </c>
      <c r="D260" s="10" t="s">
        <v>146</v>
      </c>
      <c r="E260" s="10">
        <v>12665900</v>
      </c>
      <c r="F260" s="3">
        <f t="shared" si="57"/>
        <v>12665900</v>
      </c>
      <c r="G260" s="4" t="s">
        <v>387</v>
      </c>
      <c r="H260" s="5">
        <f t="shared" si="61"/>
        <v>506636</v>
      </c>
      <c r="I260" s="11">
        <v>0</v>
      </c>
      <c r="J260" s="12">
        <f t="shared" si="75"/>
        <v>0.04</v>
      </c>
      <c r="K260" s="11">
        <f t="shared" si="76"/>
        <v>0</v>
      </c>
      <c r="L260" s="13">
        <f t="shared" si="77"/>
        <v>506636</v>
      </c>
      <c r="M260" s="17">
        <f t="shared" si="78"/>
        <v>506636</v>
      </c>
    </row>
    <row r="261" spans="1:17" s="59" customFormat="1" x14ac:dyDescent="0.3">
      <c r="A261" s="8">
        <v>7</v>
      </c>
      <c r="B261" s="9" t="s">
        <v>360</v>
      </c>
      <c r="C261" s="10">
        <v>41.37</v>
      </c>
      <c r="D261" s="10" t="s">
        <v>146</v>
      </c>
      <c r="E261" s="10">
        <v>5024008</v>
      </c>
      <c r="F261" s="3">
        <f t="shared" si="57"/>
        <v>5024008</v>
      </c>
      <c r="G261" s="4" t="s">
        <v>337</v>
      </c>
      <c r="H261" s="5">
        <f t="shared" si="61"/>
        <v>207843210.95999998</v>
      </c>
      <c r="I261" s="11">
        <v>0</v>
      </c>
      <c r="J261" s="12">
        <f t="shared" si="75"/>
        <v>41.37</v>
      </c>
      <c r="K261" s="11">
        <f t="shared" si="76"/>
        <v>0</v>
      </c>
      <c r="L261" s="13">
        <f t="shared" si="77"/>
        <v>207843210.95999998</v>
      </c>
      <c r="M261" s="17">
        <f t="shared" si="78"/>
        <v>207843210.95999998</v>
      </c>
    </row>
    <row r="262" spans="1:17" s="59" customFormat="1" ht="33.6" x14ac:dyDescent="0.3">
      <c r="A262" s="8">
        <v>8</v>
      </c>
      <c r="B262" s="9" t="s">
        <v>361</v>
      </c>
      <c r="C262" s="10">
        <v>41.37</v>
      </c>
      <c r="D262" s="10" t="s">
        <v>146</v>
      </c>
      <c r="E262" s="10">
        <v>3014405</v>
      </c>
      <c r="F262" s="3">
        <f t="shared" si="57"/>
        <v>3014405</v>
      </c>
      <c r="G262" s="4" t="s">
        <v>362</v>
      </c>
      <c r="H262" s="5">
        <f t="shared" si="61"/>
        <v>124705934.84999999</v>
      </c>
      <c r="I262" s="11">
        <v>0</v>
      </c>
      <c r="J262" s="12">
        <f t="shared" si="75"/>
        <v>41.37</v>
      </c>
      <c r="K262" s="11">
        <f t="shared" si="76"/>
        <v>0</v>
      </c>
      <c r="L262" s="13">
        <f t="shared" si="77"/>
        <v>124705934.84999999</v>
      </c>
      <c r="M262" s="17">
        <f t="shared" si="78"/>
        <v>124705934.84999999</v>
      </c>
    </row>
    <row r="263" spans="1:17" s="58" customFormat="1" x14ac:dyDescent="0.3">
      <c r="A263" s="1" t="s">
        <v>388</v>
      </c>
      <c r="B263" s="2" t="s">
        <v>389</v>
      </c>
      <c r="C263" s="2"/>
      <c r="D263" s="2"/>
      <c r="E263" s="2">
        <v>0</v>
      </c>
      <c r="F263" s="3">
        <f t="shared" ref="F263:F326" si="79">ROUND(G263,0)</f>
        <v>0</v>
      </c>
      <c r="G263" s="4"/>
      <c r="H263" s="5"/>
      <c r="I263" s="6"/>
      <c r="J263" s="6"/>
      <c r="K263" s="28"/>
      <c r="L263" s="7"/>
      <c r="M263" s="22"/>
    </row>
    <row r="264" spans="1:17" s="59" customFormat="1" x14ac:dyDescent="0.3">
      <c r="A264" s="8">
        <v>1</v>
      </c>
      <c r="B264" s="9" t="s">
        <v>390</v>
      </c>
      <c r="C264" s="10">
        <v>109.167</v>
      </c>
      <c r="D264" s="10" t="s">
        <v>146</v>
      </c>
      <c r="E264" s="10">
        <v>5862740</v>
      </c>
      <c r="F264" s="3">
        <f t="shared" si="79"/>
        <v>5862740</v>
      </c>
      <c r="G264" s="4" t="s">
        <v>355</v>
      </c>
      <c r="H264" s="5">
        <f t="shared" si="61"/>
        <v>640017737.58000004</v>
      </c>
      <c r="I264" s="11">
        <f>C264*0.5</f>
        <v>54.583500000000001</v>
      </c>
      <c r="J264" s="10">
        <f>+C264*0.5</f>
        <v>54.583500000000001</v>
      </c>
      <c r="K264" s="14">
        <f>+I264*G264</f>
        <v>320008868.79000002</v>
      </c>
      <c r="L264" s="13">
        <f>+J264*G264</f>
        <v>320008868.79000002</v>
      </c>
      <c r="M264" s="17">
        <f>+K264+L264</f>
        <v>640017737.58000004</v>
      </c>
    </row>
    <row r="265" spans="1:17" s="58" customFormat="1" x14ac:dyDescent="0.3">
      <c r="A265" s="1" t="s">
        <v>391</v>
      </c>
      <c r="B265" s="2" t="s">
        <v>392</v>
      </c>
      <c r="C265" s="2"/>
      <c r="D265" s="2"/>
      <c r="E265" s="2">
        <v>0</v>
      </c>
      <c r="F265" s="3">
        <f t="shared" si="79"/>
        <v>0</v>
      </c>
      <c r="G265" s="4"/>
      <c r="H265" s="5"/>
      <c r="I265" s="6"/>
      <c r="J265" s="6"/>
      <c r="K265" s="28"/>
      <c r="L265" s="7"/>
      <c r="M265" s="22"/>
      <c r="O265" s="58" t="s">
        <v>34</v>
      </c>
      <c r="P265" s="58" t="s">
        <v>54</v>
      </c>
    </row>
    <row r="266" spans="1:17" s="59" customFormat="1" x14ac:dyDescent="0.3">
      <c r="A266" s="8">
        <v>1</v>
      </c>
      <c r="B266" s="9" t="s">
        <v>393</v>
      </c>
      <c r="C266" s="10">
        <v>36.78</v>
      </c>
      <c r="D266" s="10" t="s">
        <v>146</v>
      </c>
      <c r="E266" s="10">
        <v>9161974</v>
      </c>
      <c r="F266" s="3">
        <f t="shared" si="79"/>
        <v>9161974</v>
      </c>
      <c r="G266" s="4" t="s">
        <v>394</v>
      </c>
      <c r="H266" s="5">
        <f t="shared" si="61"/>
        <v>336977403.72000003</v>
      </c>
      <c r="I266" s="10">
        <f>+C266*0.5</f>
        <v>18.39</v>
      </c>
      <c r="J266" s="10">
        <f>+C266*0.5</f>
        <v>18.39</v>
      </c>
      <c r="K266" s="5">
        <f>+I266*G266</f>
        <v>168488701.86000001</v>
      </c>
      <c r="L266" s="13">
        <f>+J266*G266</f>
        <v>168488701.86000001</v>
      </c>
      <c r="M266" s="17">
        <f>+K266+L266</f>
        <v>336977403.72000003</v>
      </c>
      <c r="O266" s="59">
        <v>5</v>
      </c>
      <c r="P266" s="59">
        <v>5</v>
      </c>
      <c r="Q266" s="59" t="s">
        <v>395</v>
      </c>
    </row>
    <row r="267" spans="1:17" s="59" customFormat="1" x14ac:dyDescent="0.3">
      <c r="A267" s="8">
        <v>2</v>
      </c>
      <c r="B267" s="9" t="s">
        <v>396</v>
      </c>
      <c r="C267" s="10">
        <v>6.202</v>
      </c>
      <c r="D267" s="10" t="s">
        <v>146</v>
      </c>
      <c r="E267" s="10">
        <v>9365920</v>
      </c>
      <c r="F267" s="3">
        <f t="shared" si="79"/>
        <v>9365920</v>
      </c>
      <c r="G267" s="4" t="s">
        <v>397</v>
      </c>
      <c r="H267" s="5">
        <f t="shared" si="61"/>
        <v>58087435.839999996</v>
      </c>
      <c r="I267" s="11">
        <f>+C267*0.5</f>
        <v>3.101</v>
      </c>
      <c r="J267" s="11">
        <f>+C267*0.5</f>
        <v>3.101</v>
      </c>
      <c r="K267" s="5">
        <f>+I267*G267</f>
        <v>29043717.919999998</v>
      </c>
      <c r="L267" s="13">
        <f>+J267*G267</f>
        <v>29043717.919999998</v>
      </c>
      <c r="M267" s="17">
        <f>+K267+L267</f>
        <v>58087435.839999996</v>
      </c>
    </row>
    <row r="268" spans="1:17" s="58" customFormat="1" x14ac:dyDescent="0.3">
      <c r="A268" s="1" t="s">
        <v>398</v>
      </c>
      <c r="B268" s="2" t="s">
        <v>399</v>
      </c>
      <c r="C268" s="2"/>
      <c r="D268" s="2"/>
      <c r="E268" s="2">
        <v>0</v>
      </c>
      <c r="F268" s="3">
        <f t="shared" si="79"/>
        <v>0</v>
      </c>
      <c r="G268" s="4"/>
      <c r="H268" s="5"/>
      <c r="I268" s="6"/>
      <c r="J268" s="6"/>
      <c r="K268" s="28"/>
      <c r="L268" s="7"/>
      <c r="M268" s="22"/>
      <c r="O268" s="58" t="s">
        <v>34</v>
      </c>
      <c r="P268" s="58" t="s">
        <v>54</v>
      </c>
    </row>
    <row r="269" spans="1:17" s="59" customFormat="1" x14ac:dyDescent="0.3">
      <c r="A269" s="8">
        <v>1</v>
      </c>
      <c r="B269" s="9" t="s">
        <v>366</v>
      </c>
      <c r="C269" s="10">
        <v>18.829999999999998</v>
      </c>
      <c r="D269" s="10" t="s">
        <v>146</v>
      </c>
      <c r="E269" s="10">
        <v>5497184</v>
      </c>
      <c r="F269" s="3">
        <f t="shared" si="79"/>
        <v>5497184</v>
      </c>
      <c r="G269" s="4" t="s">
        <v>367</v>
      </c>
      <c r="H269" s="5">
        <f t="shared" ref="H269:H332" si="80">G269*C269</f>
        <v>103511974.71999998</v>
      </c>
      <c r="I269" s="11">
        <f>+C269</f>
        <v>18.829999999999998</v>
      </c>
      <c r="J269" s="11">
        <v>0</v>
      </c>
      <c r="K269" s="5">
        <f>+I269*G269</f>
        <v>103511974.71999998</v>
      </c>
      <c r="L269" s="19">
        <f>+J269*G269</f>
        <v>0</v>
      </c>
      <c r="M269" s="17">
        <f>+K269+L269</f>
        <v>103511974.71999998</v>
      </c>
      <c r="O269" s="59" t="s">
        <v>400</v>
      </c>
    </row>
    <row r="270" spans="1:17" s="59" customFormat="1" x14ac:dyDescent="0.3">
      <c r="A270" s="8">
        <v>2</v>
      </c>
      <c r="B270" s="9" t="s">
        <v>401</v>
      </c>
      <c r="C270" s="10">
        <v>0.62</v>
      </c>
      <c r="D270" s="10" t="s">
        <v>146</v>
      </c>
      <c r="E270" s="10">
        <v>5619552</v>
      </c>
      <c r="F270" s="3">
        <f t="shared" si="79"/>
        <v>5619552</v>
      </c>
      <c r="G270" s="4" t="s">
        <v>402</v>
      </c>
      <c r="H270" s="5">
        <f t="shared" si="80"/>
        <v>3484122.2399999998</v>
      </c>
      <c r="I270" s="11">
        <f>+C270</f>
        <v>0.62</v>
      </c>
      <c r="J270" s="11">
        <v>0</v>
      </c>
      <c r="K270" s="5">
        <f>+I270*G270</f>
        <v>3484122.2399999998</v>
      </c>
      <c r="L270" s="19">
        <f>+J270*G270</f>
        <v>0</v>
      </c>
      <c r="M270" s="17">
        <f>+K270+L270</f>
        <v>3484122.2399999998</v>
      </c>
    </row>
    <row r="271" spans="1:17" s="58" customFormat="1" x14ac:dyDescent="0.3">
      <c r="A271" s="1" t="s">
        <v>403</v>
      </c>
      <c r="B271" s="2" t="s">
        <v>404</v>
      </c>
      <c r="C271" s="2"/>
      <c r="D271" s="2"/>
      <c r="E271" s="2">
        <v>0</v>
      </c>
      <c r="F271" s="3">
        <f t="shared" si="79"/>
        <v>0</v>
      </c>
      <c r="G271" s="4"/>
      <c r="H271" s="5"/>
      <c r="I271" s="6"/>
      <c r="J271" s="6"/>
      <c r="K271" s="28"/>
      <c r="L271" s="7"/>
      <c r="M271" s="22"/>
      <c r="O271" s="58" t="s">
        <v>34</v>
      </c>
      <c r="P271" s="58" t="s">
        <v>54</v>
      </c>
    </row>
    <row r="272" spans="1:17" s="59" customFormat="1" x14ac:dyDescent="0.3">
      <c r="A272" s="8">
        <v>1</v>
      </c>
      <c r="B272" s="9" t="s">
        <v>393</v>
      </c>
      <c r="C272" s="10">
        <v>23.317</v>
      </c>
      <c r="D272" s="10" t="s">
        <v>146</v>
      </c>
      <c r="E272" s="10">
        <v>9161974</v>
      </c>
      <c r="F272" s="3">
        <f t="shared" si="79"/>
        <v>9161974</v>
      </c>
      <c r="G272" s="4" t="s">
        <v>394</v>
      </c>
      <c r="H272" s="5">
        <f t="shared" si="80"/>
        <v>213629747.75800002</v>
      </c>
      <c r="I272" s="11">
        <v>0</v>
      </c>
      <c r="J272" s="10">
        <f>+C272</f>
        <v>23.317</v>
      </c>
      <c r="K272" s="11">
        <f>+I272*G272</f>
        <v>0</v>
      </c>
      <c r="L272" s="13">
        <f>+J272*G272</f>
        <v>213629747.75800002</v>
      </c>
      <c r="M272" s="17">
        <f>+K272+L272</f>
        <v>213629747.75800002</v>
      </c>
      <c r="P272" s="59" t="s">
        <v>405</v>
      </c>
    </row>
    <row r="273" spans="1:17" s="59" customFormat="1" x14ac:dyDescent="0.3">
      <c r="A273" s="8">
        <v>2</v>
      </c>
      <c r="B273" s="9" t="s">
        <v>396</v>
      </c>
      <c r="C273" s="10">
        <v>0.62</v>
      </c>
      <c r="D273" s="10" t="s">
        <v>146</v>
      </c>
      <c r="E273" s="10">
        <v>9365920</v>
      </c>
      <c r="F273" s="3">
        <f t="shared" si="79"/>
        <v>9365920</v>
      </c>
      <c r="G273" s="4" t="s">
        <v>397</v>
      </c>
      <c r="H273" s="5">
        <f t="shared" si="80"/>
        <v>5806870.4000000004</v>
      </c>
      <c r="I273" s="11">
        <v>0</v>
      </c>
      <c r="J273" s="12">
        <f>+C273</f>
        <v>0.62</v>
      </c>
      <c r="K273" s="11">
        <f>+I273*G273</f>
        <v>0</v>
      </c>
      <c r="L273" s="13">
        <f>+J273*G273</f>
        <v>5806870.4000000004</v>
      </c>
      <c r="M273" s="17">
        <f>+K273+L273</f>
        <v>5806870.4000000004</v>
      </c>
    </row>
    <row r="274" spans="1:17" s="58" customFormat="1" x14ac:dyDescent="0.3">
      <c r="A274" s="1" t="s">
        <v>406</v>
      </c>
      <c r="B274" s="2" t="s">
        <v>407</v>
      </c>
      <c r="C274" s="2"/>
      <c r="D274" s="2"/>
      <c r="E274" s="2">
        <v>0</v>
      </c>
      <c r="F274" s="3">
        <f t="shared" si="79"/>
        <v>0</v>
      </c>
      <c r="G274" s="4"/>
      <c r="H274" s="5"/>
      <c r="I274" s="6"/>
      <c r="J274" s="6"/>
      <c r="K274" s="28"/>
      <c r="L274" s="7"/>
      <c r="M274" s="22"/>
    </row>
    <row r="275" spans="1:17" s="59" customFormat="1" x14ac:dyDescent="0.3">
      <c r="A275" s="8">
        <v>1</v>
      </c>
      <c r="B275" s="9" t="s">
        <v>351</v>
      </c>
      <c r="C275" s="10">
        <v>13.356999999999999</v>
      </c>
      <c r="D275" s="10" t="s">
        <v>146</v>
      </c>
      <c r="E275" s="10">
        <v>3664790</v>
      </c>
      <c r="F275" s="3">
        <f t="shared" si="79"/>
        <v>3664790</v>
      </c>
      <c r="G275" s="4" t="s">
        <v>352</v>
      </c>
      <c r="H275" s="5">
        <f t="shared" si="80"/>
        <v>48950600.030000001</v>
      </c>
      <c r="I275" s="11">
        <f>+C275</f>
        <v>13.356999999999999</v>
      </c>
      <c r="J275" s="11">
        <v>0</v>
      </c>
      <c r="K275" s="5">
        <f>+I275*G275</f>
        <v>48950600.030000001</v>
      </c>
      <c r="L275" s="19">
        <f>+J275*G275</f>
        <v>0</v>
      </c>
      <c r="M275" s="17">
        <f>+K275+L275</f>
        <v>48950600.030000001</v>
      </c>
      <c r="O275" s="58" t="s">
        <v>34</v>
      </c>
      <c r="P275" s="58" t="s">
        <v>54</v>
      </c>
    </row>
    <row r="276" spans="1:17" s="59" customFormat="1" x14ac:dyDescent="0.3">
      <c r="A276" s="8">
        <v>2</v>
      </c>
      <c r="B276" s="9" t="s">
        <v>408</v>
      </c>
      <c r="C276" s="10">
        <v>0.62</v>
      </c>
      <c r="D276" s="10" t="s">
        <v>146</v>
      </c>
      <c r="E276" s="10">
        <v>3746368</v>
      </c>
      <c r="F276" s="3">
        <f t="shared" si="79"/>
        <v>3746368</v>
      </c>
      <c r="G276" s="4" t="s">
        <v>357</v>
      </c>
      <c r="H276" s="5">
        <f t="shared" si="80"/>
        <v>2322748.16</v>
      </c>
      <c r="I276" s="11">
        <f>+C276</f>
        <v>0.62</v>
      </c>
      <c r="J276" s="11">
        <v>0</v>
      </c>
      <c r="K276" s="5">
        <f>+I276*G276</f>
        <v>2322748.16</v>
      </c>
      <c r="L276" s="19">
        <f>+J276*G276</f>
        <v>0</v>
      </c>
      <c r="M276" s="17">
        <f>+K276+L276</f>
        <v>2322748.16</v>
      </c>
      <c r="O276" s="59" t="s">
        <v>409</v>
      </c>
    </row>
    <row r="277" spans="1:17" s="58" customFormat="1" x14ac:dyDescent="0.3">
      <c r="A277" s="1" t="s">
        <v>410</v>
      </c>
      <c r="B277" s="2" t="s">
        <v>411</v>
      </c>
      <c r="C277" s="2"/>
      <c r="D277" s="2"/>
      <c r="E277" s="2">
        <v>0</v>
      </c>
      <c r="F277" s="3">
        <f t="shared" si="79"/>
        <v>0</v>
      </c>
      <c r="G277" s="4"/>
      <c r="H277" s="5"/>
      <c r="I277" s="6"/>
      <c r="J277" s="6"/>
      <c r="K277" s="28"/>
      <c r="L277" s="7"/>
      <c r="M277" s="22"/>
      <c r="O277" s="58" t="s">
        <v>34</v>
      </c>
      <c r="P277" s="58" t="s">
        <v>54</v>
      </c>
    </row>
    <row r="278" spans="1:17" s="59" customFormat="1" x14ac:dyDescent="0.3">
      <c r="A278" s="8">
        <v>1</v>
      </c>
      <c r="B278" s="9" t="s">
        <v>412</v>
      </c>
      <c r="C278" s="10">
        <v>0.26300000000000001</v>
      </c>
      <c r="D278" s="10" t="s">
        <v>146</v>
      </c>
      <c r="E278" s="10">
        <v>8260370</v>
      </c>
      <c r="F278" s="3">
        <f t="shared" si="79"/>
        <v>8260370</v>
      </c>
      <c r="G278" s="4" t="s">
        <v>413</v>
      </c>
      <c r="H278" s="5">
        <f t="shared" si="80"/>
        <v>2172477.31</v>
      </c>
      <c r="I278" s="10">
        <f>+C278*0.5</f>
        <v>0.13150000000000001</v>
      </c>
      <c r="J278" s="10">
        <f>+C278*0.5</f>
        <v>0.13150000000000001</v>
      </c>
      <c r="K278" s="5">
        <f>+I278*G278</f>
        <v>1086238.655</v>
      </c>
      <c r="L278" s="13">
        <f>+J278*G278</f>
        <v>1086238.655</v>
      </c>
      <c r="M278" s="17">
        <f>+K278+L278</f>
        <v>2172477.31</v>
      </c>
      <c r="O278" s="59">
        <v>5</v>
      </c>
      <c r="P278" s="59">
        <v>5</v>
      </c>
      <c r="Q278" s="59" t="s">
        <v>395</v>
      </c>
    </row>
    <row r="279" spans="1:17" s="58" customFormat="1" x14ac:dyDescent="0.3">
      <c r="A279" s="1" t="s">
        <v>414</v>
      </c>
      <c r="B279" s="2" t="s">
        <v>415</v>
      </c>
      <c r="C279" s="2"/>
      <c r="D279" s="2"/>
      <c r="E279" s="2">
        <v>0</v>
      </c>
      <c r="F279" s="3">
        <f t="shared" si="79"/>
        <v>0</v>
      </c>
      <c r="G279" s="4"/>
      <c r="H279" s="5"/>
      <c r="I279" s="6"/>
      <c r="J279" s="6"/>
      <c r="K279" s="28"/>
      <c r="L279" s="7"/>
      <c r="M279" s="22"/>
      <c r="O279" s="58" t="s">
        <v>34</v>
      </c>
      <c r="P279" s="58" t="s">
        <v>54</v>
      </c>
      <c r="Q279" s="58" t="s">
        <v>349</v>
      </c>
    </row>
    <row r="280" spans="1:17" s="59" customFormat="1" x14ac:dyDescent="0.3">
      <c r="A280" s="8">
        <v>1</v>
      </c>
      <c r="B280" s="9" t="s">
        <v>416</v>
      </c>
      <c r="C280" s="10">
        <v>8.5579999999999998</v>
      </c>
      <c r="D280" s="10" t="s">
        <v>146</v>
      </c>
      <c r="E280" s="10">
        <v>20359942</v>
      </c>
      <c r="F280" s="3">
        <f t="shared" si="79"/>
        <v>20359942</v>
      </c>
      <c r="G280" s="4" t="s">
        <v>263</v>
      </c>
      <c r="H280" s="5">
        <f t="shared" si="80"/>
        <v>174240383.63600001</v>
      </c>
      <c r="I280" s="23">
        <f>+C280*$O$280/$Q$280</f>
        <v>4.6680000000000001</v>
      </c>
      <c r="J280" s="24">
        <f>+C280*$P$280/$Q$280</f>
        <v>3.89</v>
      </c>
      <c r="K280" s="5">
        <f>+I280*G280</f>
        <v>95040209.255999997</v>
      </c>
      <c r="L280" s="13">
        <f>+J280*G280</f>
        <v>79200174.379999995</v>
      </c>
      <c r="M280" s="17">
        <f>+K280+L280</f>
        <v>174240383.63599998</v>
      </c>
      <c r="O280" s="59">
        <v>6</v>
      </c>
      <c r="P280" s="59">
        <v>5</v>
      </c>
      <c r="Q280" s="59">
        <v>11</v>
      </c>
    </row>
    <row r="281" spans="1:17" s="59" customFormat="1" x14ac:dyDescent="0.3">
      <c r="A281" s="8">
        <v>2</v>
      </c>
      <c r="B281" s="9" t="s">
        <v>360</v>
      </c>
      <c r="C281" s="10">
        <v>421.798</v>
      </c>
      <c r="D281" s="10" t="s">
        <v>146</v>
      </c>
      <c r="E281" s="10">
        <v>5024008</v>
      </c>
      <c r="F281" s="3">
        <f t="shared" si="79"/>
        <v>5024008</v>
      </c>
      <c r="G281" s="4" t="s">
        <v>337</v>
      </c>
      <c r="H281" s="5">
        <f t="shared" si="80"/>
        <v>2119116526.3840001</v>
      </c>
      <c r="I281" s="23">
        <f>+C281*$O$280/$Q$280</f>
        <v>230.07163636363637</v>
      </c>
      <c r="J281" s="24">
        <f>+C281*$P$280/$Q$280</f>
        <v>191.72636363636363</v>
      </c>
      <c r="K281" s="5">
        <f>+I281*G281</f>
        <v>1155881741.664</v>
      </c>
      <c r="L281" s="13">
        <f>+J281*G281</f>
        <v>963234784.71999991</v>
      </c>
      <c r="M281" s="17">
        <f>+K281+L281</f>
        <v>2119116526.3839998</v>
      </c>
    </row>
    <row r="282" spans="1:17" s="59" customFormat="1" ht="33.6" x14ac:dyDescent="0.3">
      <c r="A282" s="8">
        <v>3</v>
      </c>
      <c r="B282" s="9" t="s">
        <v>361</v>
      </c>
      <c r="C282" s="10">
        <v>413.24</v>
      </c>
      <c r="D282" s="10" t="s">
        <v>146</v>
      </c>
      <c r="E282" s="10">
        <v>3014405</v>
      </c>
      <c r="F282" s="3">
        <f t="shared" si="79"/>
        <v>3014405</v>
      </c>
      <c r="G282" s="4" t="s">
        <v>362</v>
      </c>
      <c r="H282" s="5">
        <f t="shared" si="80"/>
        <v>1245672722.2</v>
      </c>
      <c r="I282" s="23">
        <f>+C282*$O$280/$Q$280</f>
        <v>225.40363636363637</v>
      </c>
      <c r="J282" s="24">
        <f>+C282*$P$280/$Q$280</f>
        <v>187.83636363636361</v>
      </c>
      <c r="K282" s="5">
        <f>+I282*G282</f>
        <v>679457848.4727273</v>
      </c>
      <c r="L282" s="13">
        <f>+J282*G282</f>
        <v>566214873.72727263</v>
      </c>
      <c r="M282" s="17">
        <f>+K282+L282</f>
        <v>1245672722.1999998</v>
      </c>
    </row>
    <row r="283" spans="1:17" s="25" customFormat="1" x14ac:dyDescent="0.3">
      <c r="A283" s="1" t="s">
        <v>417</v>
      </c>
      <c r="B283" s="2" t="s">
        <v>418</v>
      </c>
      <c r="C283" s="2"/>
      <c r="D283" s="2"/>
      <c r="E283" s="2">
        <v>0</v>
      </c>
      <c r="F283" s="3">
        <f t="shared" si="79"/>
        <v>0</v>
      </c>
      <c r="G283" s="4"/>
      <c r="H283" s="5"/>
      <c r="I283" s="6"/>
      <c r="J283" s="6"/>
      <c r="K283" s="28"/>
      <c r="L283" s="7"/>
      <c r="M283" s="22"/>
    </row>
    <row r="284" spans="1:17" x14ac:dyDescent="0.3">
      <c r="A284" s="8">
        <v>1</v>
      </c>
      <c r="B284" s="9" t="s">
        <v>419</v>
      </c>
      <c r="C284" s="10">
        <v>2.4</v>
      </c>
      <c r="D284" s="10" t="s">
        <v>57</v>
      </c>
      <c r="E284" s="10">
        <v>1688112</v>
      </c>
      <c r="F284" s="3">
        <f t="shared" si="79"/>
        <v>1688112</v>
      </c>
      <c r="G284" s="4" t="s">
        <v>281</v>
      </c>
      <c r="H284" s="5">
        <f t="shared" si="80"/>
        <v>4051468.8</v>
      </c>
      <c r="I284" s="11">
        <v>0</v>
      </c>
      <c r="J284" s="10">
        <f t="shared" ref="J284:J304" si="81">+C284</f>
        <v>2.4</v>
      </c>
      <c r="K284" s="11">
        <f t="shared" ref="K284:K304" si="82">+I284*G284</f>
        <v>0</v>
      </c>
      <c r="L284" s="13">
        <f t="shared" ref="L284:L304" si="83">+J284*G284</f>
        <v>4051468.8</v>
      </c>
      <c r="M284" s="17">
        <f t="shared" ref="M284:M304" si="84">+K284+L284</f>
        <v>4051468.8</v>
      </c>
    </row>
    <row r="285" spans="1:17" x14ac:dyDescent="0.3">
      <c r="A285" s="8">
        <v>2</v>
      </c>
      <c r="B285" s="9" t="s">
        <v>284</v>
      </c>
      <c r="C285" s="10">
        <v>3.29</v>
      </c>
      <c r="D285" s="10" t="s">
        <v>57</v>
      </c>
      <c r="E285" s="10">
        <v>2106844</v>
      </c>
      <c r="F285" s="3">
        <f t="shared" si="79"/>
        <v>2106844</v>
      </c>
      <c r="G285" s="4" t="s">
        <v>285</v>
      </c>
      <c r="H285" s="5">
        <f t="shared" si="80"/>
        <v>6931516.7599999998</v>
      </c>
      <c r="I285" s="11">
        <v>0</v>
      </c>
      <c r="J285" s="10">
        <f t="shared" si="81"/>
        <v>3.29</v>
      </c>
      <c r="K285" s="11">
        <f t="shared" si="82"/>
        <v>0</v>
      </c>
      <c r="L285" s="13">
        <f t="shared" si="83"/>
        <v>6931516.7599999998</v>
      </c>
      <c r="M285" s="17">
        <f t="shared" si="84"/>
        <v>6931516.7599999998</v>
      </c>
    </row>
    <row r="286" spans="1:17" x14ac:dyDescent="0.3">
      <c r="A286" s="8">
        <v>3</v>
      </c>
      <c r="B286" s="9" t="s">
        <v>155</v>
      </c>
      <c r="C286" s="10">
        <v>4.97</v>
      </c>
      <c r="D286" s="10" t="s">
        <v>57</v>
      </c>
      <c r="E286" s="10">
        <v>2526796</v>
      </c>
      <c r="F286" s="3">
        <f t="shared" si="79"/>
        <v>2526796</v>
      </c>
      <c r="G286" s="4" t="s">
        <v>420</v>
      </c>
      <c r="H286" s="5">
        <f t="shared" si="80"/>
        <v>12558176.119999999</v>
      </c>
      <c r="I286" s="11">
        <v>0</v>
      </c>
      <c r="J286" s="10">
        <f t="shared" si="81"/>
        <v>4.97</v>
      </c>
      <c r="K286" s="11">
        <f t="shared" si="82"/>
        <v>0</v>
      </c>
      <c r="L286" s="13">
        <f t="shared" si="83"/>
        <v>12558176.119999999</v>
      </c>
      <c r="M286" s="17">
        <f t="shared" si="84"/>
        <v>12558176.119999999</v>
      </c>
    </row>
    <row r="287" spans="1:17" x14ac:dyDescent="0.3">
      <c r="A287" s="8">
        <v>4</v>
      </c>
      <c r="B287" s="9" t="s">
        <v>157</v>
      </c>
      <c r="C287" s="10">
        <v>4.3600000000000003</v>
      </c>
      <c r="D287" s="10" t="s">
        <v>57</v>
      </c>
      <c r="E287" s="10">
        <v>1688112</v>
      </c>
      <c r="F287" s="3">
        <f t="shared" si="79"/>
        <v>1688112</v>
      </c>
      <c r="G287" s="4" t="s">
        <v>281</v>
      </c>
      <c r="H287" s="5">
        <f t="shared" si="80"/>
        <v>7360168.3200000003</v>
      </c>
      <c r="I287" s="11">
        <v>0</v>
      </c>
      <c r="J287" s="10">
        <f t="shared" si="81"/>
        <v>4.3600000000000003</v>
      </c>
      <c r="K287" s="11">
        <f t="shared" si="82"/>
        <v>0</v>
      </c>
      <c r="L287" s="13">
        <f t="shared" si="83"/>
        <v>7360168.3200000003</v>
      </c>
      <c r="M287" s="17">
        <f t="shared" si="84"/>
        <v>7360168.3200000003</v>
      </c>
    </row>
    <row r="288" spans="1:17" x14ac:dyDescent="0.3">
      <c r="A288" s="8">
        <v>5</v>
      </c>
      <c r="B288" s="9" t="s">
        <v>157</v>
      </c>
      <c r="C288" s="10">
        <v>1.73</v>
      </c>
      <c r="D288" s="10" t="s">
        <v>57</v>
      </c>
      <c r="E288" s="10">
        <v>1850167</v>
      </c>
      <c r="F288" s="3">
        <f t="shared" si="79"/>
        <v>1850167</v>
      </c>
      <c r="G288" s="4" t="s">
        <v>421</v>
      </c>
      <c r="H288" s="5">
        <f t="shared" si="80"/>
        <v>3200788.91</v>
      </c>
      <c r="I288" s="11">
        <v>0</v>
      </c>
      <c r="J288" s="10">
        <f t="shared" si="81"/>
        <v>1.73</v>
      </c>
      <c r="K288" s="11">
        <f t="shared" si="82"/>
        <v>0</v>
      </c>
      <c r="L288" s="13">
        <f t="shared" si="83"/>
        <v>3200788.91</v>
      </c>
      <c r="M288" s="17">
        <f t="shared" si="84"/>
        <v>3200788.91</v>
      </c>
    </row>
    <row r="289" spans="1:13" x14ac:dyDescent="0.3">
      <c r="A289" s="8">
        <v>6</v>
      </c>
      <c r="B289" s="9" t="s">
        <v>155</v>
      </c>
      <c r="C289" s="10">
        <v>0.98</v>
      </c>
      <c r="D289" s="10" t="s">
        <v>57</v>
      </c>
      <c r="E289" s="10">
        <v>2526796</v>
      </c>
      <c r="F289" s="3">
        <f t="shared" si="79"/>
        <v>2526796</v>
      </c>
      <c r="G289" s="4" t="s">
        <v>420</v>
      </c>
      <c r="H289" s="5">
        <f t="shared" si="80"/>
        <v>2476260.08</v>
      </c>
      <c r="I289" s="11">
        <v>0</v>
      </c>
      <c r="J289" s="10">
        <f t="shared" si="81"/>
        <v>0.98</v>
      </c>
      <c r="K289" s="11">
        <f t="shared" si="82"/>
        <v>0</v>
      </c>
      <c r="L289" s="13">
        <f t="shared" si="83"/>
        <v>2476260.08</v>
      </c>
      <c r="M289" s="17">
        <f t="shared" si="84"/>
        <v>2476260.08</v>
      </c>
    </row>
    <row r="290" spans="1:13" x14ac:dyDescent="0.3">
      <c r="A290" s="8">
        <v>7</v>
      </c>
      <c r="B290" s="9" t="s">
        <v>422</v>
      </c>
      <c r="C290" s="10">
        <v>14.62</v>
      </c>
      <c r="D290" s="10" t="s">
        <v>57</v>
      </c>
      <c r="E290" s="10">
        <v>2429799</v>
      </c>
      <c r="F290" s="3">
        <f t="shared" si="79"/>
        <v>2429799</v>
      </c>
      <c r="G290" s="4" t="s">
        <v>423</v>
      </c>
      <c r="H290" s="5">
        <f t="shared" si="80"/>
        <v>35523661.379999995</v>
      </c>
      <c r="I290" s="11">
        <v>0</v>
      </c>
      <c r="J290" s="10">
        <f t="shared" si="81"/>
        <v>14.62</v>
      </c>
      <c r="K290" s="11">
        <f t="shared" si="82"/>
        <v>0</v>
      </c>
      <c r="L290" s="13">
        <f t="shared" si="83"/>
        <v>35523661.379999995</v>
      </c>
      <c r="M290" s="17">
        <f t="shared" si="84"/>
        <v>35523661.379999995</v>
      </c>
    </row>
    <row r="291" spans="1:13" x14ac:dyDescent="0.3">
      <c r="A291" s="8">
        <v>8</v>
      </c>
      <c r="B291" s="9" t="s">
        <v>157</v>
      </c>
      <c r="C291" s="10">
        <v>2.83</v>
      </c>
      <c r="D291" s="10" t="s">
        <v>57</v>
      </c>
      <c r="E291" s="10">
        <v>1688112</v>
      </c>
      <c r="F291" s="3">
        <f t="shared" si="79"/>
        <v>1688112</v>
      </c>
      <c r="G291" s="4" t="s">
        <v>281</v>
      </c>
      <c r="H291" s="5">
        <f t="shared" si="80"/>
        <v>4777356.96</v>
      </c>
      <c r="I291" s="11">
        <v>0</v>
      </c>
      <c r="J291" s="10">
        <f t="shared" si="81"/>
        <v>2.83</v>
      </c>
      <c r="K291" s="11">
        <f t="shared" si="82"/>
        <v>0</v>
      </c>
      <c r="L291" s="13">
        <f t="shared" si="83"/>
        <v>4777356.96</v>
      </c>
      <c r="M291" s="17">
        <f t="shared" si="84"/>
        <v>4777356.96</v>
      </c>
    </row>
    <row r="292" spans="1:13" x14ac:dyDescent="0.3">
      <c r="A292" s="8">
        <v>9</v>
      </c>
      <c r="B292" s="9" t="s">
        <v>284</v>
      </c>
      <c r="C292" s="10">
        <v>30.34</v>
      </c>
      <c r="D292" s="10" t="s">
        <v>57</v>
      </c>
      <c r="E292" s="10">
        <v>2106844</v>
      </c>
      <c r="F292" s="3">
        <f t="shared" si="79"/>
        <v>2106844</v>
      </c>
      <c r="G292" s="4" t="s">
        <v>285</v>
      </c>
      <c r="H292" s="5">
        <f t="shared" si="80"/>
        <v>63921646.960000001</v>
      </c>
      <c r="I292" s="11">
        <v>0</v>
      </c>
      <c r="J292" s="10">
        <f t="shared" si="81"/>
        <v>30.34</v>
      </c>
      <c r="K292" s="11">
        <f t="shared" si="82"/>
        <v>0</v>
      </c>
      <c r="L292" s="13">
        <f t="shared" si="83"/>
        <v>63921646.960000001</v>
      </c>
      <c r="M292" s="17">
        <f t="shared" si="84"/>
        <v>63921646.960000001</v>
      </c>
    </row>
    <row r="293" spans="1:13" x14ac:dyDescent="0.3">
      <c r="A293" s="8">
        <v>10</v>
      </c>
      <c r="B293" s="9" t="s">
        <v>419</v>
      </c>
      <c r="C293" s="10">
        <v>1.94</v>
      </c>
      <c r="D293" s="10" t="s">
        <v>57</v>
      </c>
      <c r="E293" s="10">
        <v>1688112</v>
      </c>
      <c r="F293" s="3">
        <f t="shared" si="79"/>
        <v>1688112</v>
      </c>
      <c r="G293" s="4" t="s">
        <v>281</v>
      </c>
      <c r="H293" s="5">
        <f t="shared" si="80"/>
        <v>3274937.28</v>
      </c>
      <c r="I293" s="11">
        <v>0</v>
      </c>
      <c r="J293" s="10">
        <f t="shared" si="81"/>
        <v>1.94</v>
      </c>
      <c r="K293" s="11">
        <f t="shared" si="82"/>
        <v>0</v>
      </c>
      <c r="L293" s="13">
        <f t="shared" si="83"/>
        <v>3274937.28</v>
      </c>
      <c r="M293" s="17">
        <f t="shared" si="84"/>
        <v>3274937.28</v>
      </c>
    </row>
    <row r="294" spans="1:13" x14ac:dyDescent="0.3">
      <c r="A294" s="8">
        <v>11</v>
      </c>
      <c r="B294" s="9" t="s">
        <v>177</v>
      </c>
      <c r="C294" s="10">
        <v>1.69</v>
      </c>
      <c r="D294" s="10" t="s">
        <v>57</v>
      </c>
      <c r="E294" s="10">
        <v>1773804</v>
      </c>
      <c r="F294" s="3">
        <f t="shared" si="79"/>
        <v>1773804</v>
      </c>
      <c r="G294" s="4" t="s">
        <v>424</v>
      </c>
      <c r="H294" s="5">
        <f t="shared" si="80"/>
        <v>2997728.76</v>
      </c>
      <c r="I294" s="11">
        <v>0</v>
      </c>
      <c r="J294" s="10">
        <f t="shared" si="81"/>
        <v>1.69</v>
      </c>
      <c r="K294" s="11">
        <f t="shared" si="82"/>
        <v>0</v>
      </c>
      <c r="L294" s="13">
        <f t="shared" si="83"/>
        <v>2997728.76</v>
      </c>
      <c r="M294" s="17">
        <f t="shared" si="84"/>
        <v>2997728.76</v>
      </c>
    </row>
    <row r="295" spans="1:13" x14ac:dyDescent="0.3">
      <c r="A295" s="8">
        <v>12</v>
      </c>
      <c r="B295" s="9" t="s">
        <v>177</v>
      </c>
      <c r="C295" s="10">
        <v>0.27</v>
      </c>
      <c r="D295" s="10" t="s">
        <v>57</v>
      </c>
      <c r="E295" s="10">
        <v>1719285</v>
      </c>
      <c r="F295" s="3">
        <f t="shared" si="79"/>
        <v>1719285</v>
      </c>
      <c r="G295" s="4" t="s">
        <v>178</v>
      </c>
      <c r="H295" s="5">
        <f t="shared" si="80"/>
        <v>464206.95</v>
      </c>
      <c r="I295" s="11">
        <v>0</v>
      </c>
      <c r="J295" s="10">
        <f t="shared" si="81"/>
        <v>0.27</v>
      </c>
      <c r="K295" s="11">
        <f t="shared" si="82"/>
        <v>0</v>
      </c>
      <c r="L295" s="13">
        <f t="shared" si="83"/>
        <v>464206.95</v>
      </c>
      <c r="M295" s="17">
        <f t="shared" si="84"/>
        <v>464206.95</v>
      </c>
    </row>
    <row r="296" spans="1:13" x14ac:dyDescent="0.3">
      <c r="A296" s="8">
        <v>13</v>
      </c>
      <c r="B296" s="9" t="s">
        <v>425</v>
      </c>
      <c r="C296" s="10">
        <v>1.95</v>
      </c>
      <c r="D296" s="10" t="s">
        <v>57</v>
      </c>
      <c r="E296" s="10">
        <v>1448649</v>
      </c>
      <c r="F296" s="3">
        <f t="shared" si="79"/>
        <v>1448649</v>
      </c>
      <c r="G296" s="4" t="s">
        <v>159</v>
      </c>
      <c r="H296" s="5">
        <f t="shared" si="80"/>
        <v>2824865.55</v>
      </c>
      <c r="I296" s="11">
        <v>0</v>
      </c>
      <c r="J296" s="10">
        <f t="shared" si="81"/>
        <v>1.95</v>
      </c>
      <c r="K296" s="11">
        <f t="shared" si="82"/>
        <v>0</v>
      </c>
      <c r="L296" s="13">
        <f t="shared" si="83"/>
        <v>2824865.55</v>
      </c>
      <c r="M296" s="17">
        <f t="shared" si="84"/>
        <v>2824865.55</v>
      </c>
    </row>
    <row r="297" spans="1:13" x14ac:dyDescent="0.3">
      <c r="A297" s="8">
        <v>14</v>
      </c>
      <c r="B297" s="9" t="s">
        <v>286</v>
      </c>
      <c r="C297" s="10">
        <v>90.666700000000006</v>
      </c>
      <c r="D297" s="10" t="s">
        <v>114</v>
      </c>
      <c r="E297" s="10">
        <v>60580</v>
      </c>
      <c r="F297" s="3">
        <f t="shared" si="79"/>
        <v>60580</v>
      </c>
      <c r="G297" s="4" t="s">
        <v>287</v>
      </c>
      <c r="H297" s="5">
        <f t="shared" si="80"/>
        <v>5492588.6860000007</v>
      </c>
      <c r="I297" s="11">
        <v>0</v>
      </c>
      <c r="J297" s="10">
        <f t="shared" si="81"/>
        <v>90.666700000000006</v>
      </c>
      <c r="K297" s="11">
        <f t="shared" si="82"/>
        <v>0</v>
      </c>
      <c r="L297" s="13">
        <f t="shared" si="83"/>
        <v>5492588.6860000007</v>
      </c>
      <c r="M297" s="17">
        <f t="shared" si="84"/>
        <v>5492588.6860000007</v>
      </c>
    </row>
    <row r="298" spans="1:13" x14ac:dyDescent="0.3">
      <c r="A298" s="8">
        <v>15</v>
      </c>
      <c r="B298" s="9" t="s">
        <v>145</v>
      </c>
      <c r="C298" s="10">
        <v>1.0769</v>
      </c>
      <c r="D298" s="10" t="s">
        <v>146</v>
      </c>
      <c r="E298" s="10">
        <v>21320983</v>
      </c>
      <c r="F298" s="3">
        <f t="shared" si="79"/>
        <v>21320983</v>
      </c>
      <c r="G298" s="4" t="s">
        <v>147</v>
      </c>
      <c r="H298" s="5">
        <f t="shared" si="80"/>
        <v>22960566.592700001</v>
      </c>
      <c r="I298" s="11">
        <v>0</v>
      </c>
      <c r="J298" s="10">
        <f t="shared" si="81"/>
        <v>1.0769</v>
      </c>
      <c r="K298" s="11">
        <f t="shared" si="82"/>
        <v>0</v>
      </c>
      <c r="L298" s="13">
        <f t="shared" si="83"/>
        <v>22960566.592700001</v>
      </c>
      <c r="M298" s="17">
        <f t="shared" si="84"/>
        <v>22960566.592700001</v>
      </c>
    </row>
    <row r="299" spans="1:13" x14ac:dyDescent="0.3">
      <c r="A299" s="8">
        <v>16</v>
      </c>
      <c r="B299" s="9" t="s">
        <v>148</v>
      </c>
      <c r="C299" s="10">
        <v>3.5670000000000002</v>
      </c>
      <c r="D299" s="10" t="s">
        <v>146</v>
      </c>
      <c r="E299" s="10">
        <v>22108474</v>
      </c>
      <c r="F299" s="3">
        <f t="shared" si="79"/>
        <v>22108474</v>
      </c>
      <c r="G299" s="4" t="s">
        <v>149</v>
      </c>
      <c r="H299" s="5">
        <f t="shared" si="80"/>
        <v>78860926.758000001</v>
      </c>
      <c r="I299" s="11">
        <v>0</v>
      </c>
      <c r="J299" s="10">
        <f t="shared" si="81"/>
        <v>3.5670000000000002</v>
      </c>
      <c r="K299" s="11">
        <f t="shared" si="82"/>
        <v>0</v>
      </c>
      <c r="L299" s="13">
        <f t="shared" si="83"/>
        <v>78860926.758000001</v>
      </c>
      <c r="M299" s="17">
        <f t="shared" si="84"/>
        <v>78860926.758000001</v>
      </c>
    </row>
    <row r="300" spans="1:13" x14ac:dyDescent="0.3">
      <c r="A300" s="8">
        <v>17</v>
      </c>
      <c r="B300" s="9" t="s">
        <v>150</v>
      </c>
      <c r="C300" s="10">
        <v>7.8</v>
      </c>
      <c r="D300" s="10" t="s">
        <v>151</v>
      </c>
      <c r="E300" s="10">
        <v>811731</v>
      </c>
      <c r="F300" s="3">
        <f t="shared" si="79"/>
        <v>811731</v>
      </c>
      <c r="G300" s="4" t="s">
        <v>152</v>
      </c>
      <c r="H300" s="5">
        <f t="shared" si="80"/>
        <v>6331501.7999999998</v>
      </c>
      <c r="I300" s="11">
        <v>0</v>
      </c>
      <c r="J300" s="10">
        <f t="shared" si="81"/>
        <v>7.8</v>
      </c>
      <c r="K300" s="11">
        <f t="shared" si="82"/>
        <v>0</v>
      </c>
      <c r="L300" s="13">
        <f t="shared" si="83"/>
        <v>6331501.7999999998</v>
      </c>
      <c r="M300" s="17">
        <f t="shared" si="84"/>
        <v>6331501.7999999998</v>
      </c>
    </row>
    <row r="301" spans="1:13" x14ac:dyDescent="0.3">
      <c r="A301" s="8">
        <v>18</v>
      </c>
      <c r="B301" s="9" t="s">
        <v>66</v>
      </c>
      <c r="C301" s="10">
        <v>0.02</v>
      </c>
      <c r="D301" s="10" t="s">
        <v>36</v>
      </c>
      <c r="E301" s="10">
        <v>997788</v>
      </c>
      <c r="F301" s="3">
        <f t="shared" si="79"/>
        <v>997788</v>
      </c>
      <c r="G301" s="4" t="s">
        <v>426</v>
      </c>
      <c r="H301" s="5">
        <f t="shared" si="80"/>
        <v>19955.760000000002</v>
      </c>
      <c r="I301" s="11">
        <v>0</v>
      </c>
      <c r="J301" s="10">
        <f t="shared" si="81"/>
        <v>0.02</v>
      </c>
      <c r="K301" s="11">
        <f t="shared" si="82"/>
        <v>0</v>
      </c>
      <c r="L301" s="13">
        <f t="shared" si="83"/>
        <v>19955.760000000002</v>
      </c>
      <c r="M301" s="17">
        <f t="shared" si="84"/>
        <v>19955.760000000002</v>
      </c>
    </row>
    <row r="302" spans="1:13" ht="21.75" customHeight="1" x14ac:dyDescent="0.3">
      <c r="A302" s="8">
        <v>19</v>
      </c>
      <c r="B302" s="9" t="s">
        <v>163</v>
      </c>
      <c r="C302" s="10">
        <v>0.67600000000000005</v>
      </c>
      <c r="D302" s="10" t="s">
        <v>36</v>
      </c>
      <c r="E302" s="10">
        <v>3819358</v>
      </c>
      <c r="F302" s="3">
        <f t="shared" si="79"/>
        <v>3819358</v>
      </c>
      <c r="G302" s="4" t="s">
        <v>427</v>
      </c>
      <c r="H302" s="5">
        <f t="shared" si="80"/>
        <v>2581886.0080000004</v>
      </c>
      <c r="I302" s="11">
        <v>0</v>
      </c>
      <c r="J302" s="10">
        <f t="shared" si="81"/>
        <v>0.67600000000000005</v>
      </c>
      <c r="K302" s="11">
        <f t="shared" si="82"/>
        <v>0</v>
      </c>
      <c r="L302" s="13">
        <f t="shared" si="83"/>
        <v>2581886.0080000004</v>
      </c>
      <c r="M302" s="17">
        <f t="shared" si="84"/>
        <v>2581886.0080000004</v>
      </c>
    </row>
    <row r="303" spans="1:13" x14ac:dyDescent="0.3">
      <c r="A303" s="8">
        <v>20</v>
      </c>
      <c r="B303" s="9" t="s">
        <v>163</v>
      </c>
      <c r="C303" s="10">
        <v>40.1</v>
      </c>
      <c r="D303" s="10" t="s">
        <v>57</v>
      </c>
      <c r="E303" s="10">
        <v>208073</v>
      </c>
      <c r="F303" s="3">
        <f t="shared" si="79"/>
        <v>208073</v>
      </c>
      <c r="G303" s="4" t="s">
        <v>428</v>
      </c>
      <c r="H303" s="5">
        <f t="shared" si="80"/>
        <v>8343727.3000000007</v>
      </c>
      <c r="I303" s="11">
        <v>0</v>
      </c>
      <c r="J303" s="10">
        <f t="shared" si="81"/>
        <v>40.1</v>
      </c>
      <c r="K303" s="11">
        <f t="shared" si="82"/>
        <v>0</v>
      </c>
      <c r="L303" s="13">
        <f t="shared" si="83"/>
        <v>8343727.3000000007</v>
      </c>
      <c r="M303" s="17">
        <f t="shared" si="84"/>
        <v>8343727.3000000007</v>
      </c>
    </row>
    <row r="304" spans="1:13" x14ac:dyDescent="0.3">
      <c r="A304" s="8">
        <v>21</v>
      </c>
      <c r="B304" s="9" t="s">
        <v>165</v>
      </c>
      <c r="C304" s="10">
        <v>0.29499999999999998</v>
      </c>
      <c r="D304" s="10" t="s">
        <v>36</v>
      </c>
      <c r="E304" s="10">
        <v>4799682</v>
      </c>
      <c r="F304" s="3">
        <f t="shared" si="79"/>
        <v>4799682</v>
      </c>
      <c r="G304" s="4" t="s">
        <v>166</v>
      </c>
      <c r="H304" s="5">
        <f t="shared" si="80"/>
        <v>1415906.19</v>
      </c>
      <c r="I304" s="11">
        <v>0</v>
      </c>
      <c r="J304" s="10">
        <f t="shared" si="81"/>
        <v>0.29499999999999998</v>
      </c>
      <c r="K304" s="11">
        <f t="shared" si="82"/>
        <v>0</v>
      </c>
      <c r="L304" s="13">
        <f t="shared" si="83"/>
        <v>1415906.19</v>
      </c>
      <c r="M304" s="17">
        <f t="shared" si="84"/>
        <v>1415906.19</v>
      </c>
    </row>
    <row r="305" spans="1:13" s="25" customFormat="1" x14ac:dyDescent="0.3">
      <c r="A305" s="1" t="s">
        <v>429</v>
      </c>
      <c r="B305" s="2" t="s">
        <v>430</v>
      </c>
      <c r="C305" s="2"/>
      <c r="D305" s="2"/>
      <c r="E305" s="2">
        <v>0</v>
      </c>
      <c r="F305" s="3">
        <f t="shared" si="79"/>
        <v>0</v>
      </c>
      <c r="G305" s="4"/>
      <c r="H305" s="5"/>
      <c r="I305" s="6"/>
      <c r="J305" s="6"/>
      <c r="K305" s="28"/>
      <c r="L305" s="7"/>
      <c r="M305" s="22"/>
    </row>
    <row r="306" spans="1:13" x14ac:dyDescent="0.3">
      <c r="A306" s="8">
        <v>1</v>
      </c>
      <c r="B306" s="9" t="s">
        <v>422</v>
      </c>
      <c r="C306" s="10">
        <v>24.73</v>
      </c>
      <c r="D306" s="10" t="s">
        <v>57</v>
      </c>
      <c r="E306" s="10">
        <v>2429799</v>
      </c>
      <c r="F306" s="3">
        <f t="shared" si="79"/>
        <v>2429799</v>
      </c>
      <c r="G306" s="4" t="s">
        <v>423</v>
      </c>
      <c r="H306" s="5">
        <f t="shared" si="80"/>
        <v>60088929.270000003</v>
      </c>
      <c r="I306" s="11">
        <v>0</v>
      </c>
      <c r="J306" s="10">
        <f t="shared" ref="J306:J318" si="85">+C306</f>
        <v>24.73</v>
      </c>
      <c r="K306" s="11">
        <f t="shared" ref="K306:K318" si="86">+I306*G306</f>
        <v>0</v>
      </c>
      <c r="L306" s="13">
        <f t="shared" ref="L306:L318" si="87">+J306*G306</f>
        <v>60088929.270000003</v>
      </c>
      <c r="M306" s="17">
        <f t="shared" ref="M306:M318" si="88">+K306+L306</f>
        <v>60088929.270000003</v>
      </c>
    </row>
    <row r="307" spans="1:13" x14ac:dyDescent="0.3">
      <c r="A307" s="8">
        <v>2</v>
      </c>
      <c r="B307" s="9" t="s">
        <v>155</v>
      </c>
      <c r="C307" s="10">
        <v>7.2</v>
      </c>
      <c r="D307" s="10" t="s">
        <v>431</v>
      </c>
      <c r="E307" s="10">
        <v>2526796</v>
      </c>
      <c r="F307" s="3">
        <f t="shared" si="79"/>
        <v>2526796</v>
      </c>
      <c r="G307" s="4" t="s">
        <v>420</v>
      </c>
      <c r="H307" s="5">
        <f t="shared" si="80"/>
        <v>18192931.199999999</v>
      </c>
      <c r="I307" s="11">
        <v>0</v>
      </c>
      <c r="J307" s="10">
        <f t="shared" si="85"/>
        <v>7.2</v>
      </c>
      <c r="K307" s="11">
        <f t="shared" si="86"/>
        <v>0</v>
      </c>
      <c r="L307" s="13">
        <f t="shared" si="87"/>
        <v>18192931.199999999</v>
      </c>
      <c r="M307" s="17">
        <f t="shared" si="88"/>
        <v>18192931.199999999</v>
      </c>
    </row>
    <row r="308" spans="1:13" x14ac:dyDescent="0.3">
      <c r="A308" s="8">
        <v>3</v>
      </c>
      <c r="B308" s="9" t="s">
        <v>157</v>
      </c>
      <c r="C308" s="10">
        <v>6.12</v>
      </c>
      <c r="D308" s="10" t="s">
        <v>57</v>
      </c>
      <c r="E308" s="10">
        <v>1688112</v>
      </c>
      <c r="F308" s="3">
        <f t="shared" si="79"/>
        <v>1688112</v>
      </c>
      <c r="G308" s="4" t="s">
        <v>281</v>
      </c>
      <c r="H308" s="5">
        <f t="shared" si="80"/>
        <v>10331245.439999999</v>
      </c>
      <c r="I308" s="11">
        <v>0</v>
      </c>
      <c r="J308" s="10">
        <f t="shared" si="85"/>
        <v>6.12</v>
      </c>
      <c r="K308" s="11">
        <f t="shared" si="86"/>
        <v>0</v>
      </c>
      <c r="L308" s="13">
        <f t="shared" si="87"/>
        <v>10331245.439999999</v>
      </c>
      <c r="M308" s="17">
        <f t="shared" si="88"/>
        <v>10331245.439999999</v>
      </c>
    </row>
    <row r="309" spans="1:13" x14ac:dyDescent="0.3">
      <c r="A309" s="8">
        <v>4</v>
      </c>
      <c r="B309" s="9" t="s">
        <v>143</v>
      </c>
      <c r="C309" s="10">
        <v>6.76</v>
      </c>
      <c r="D309" s="10" t="s">
        <v>57</v>
      </c>
      <c r="E309" s="10">
        <v>1391903</v>
      </c>
      <c r="F309" s="3">
        <f t="shared" si="79"/>
        <v>1391903</v>
      </c>
      <c r="G309" s="4" t="s">
        <v>432</v>
      </c>
      <c r="H309" s="5">
        <f t="shared" si="80"/>
        <v>9409264.2799999993</v>
      </c>
      <c r="I309" s="11">
        <v>0</v>
      </c>
      <c r="J309" s="10">
        <f t="shared" si="85"/>
        <v>6.76</v>
      </c>
      <c r="K309" s="11">
        <f t="shared" si="86"/>
        <v>0</v>
      </c>
      <c r="L309" s="13">
        <f t="shared" si="87"/>
        <v>9409264.2799999993</v>
      </c>
      <c r="M309" s="17">
        <f t="shared" si="88"/>
        <v>9409264.2799999993</v>
      </c>
    </row>
    <row r="310" spans="1:13" ht="33.6" x14ac:dyDescent="0.3">
      <c r="A310" s="8">
        <v>5</v>
      </c>
      <c r="B310" s="9" t="s">
        <v>433</v>
      </c>
      <c r="C310" s="10">
        <v>1.59</v>
      </c>
      <c r="D310" s="10" t="s">
        <v>146</v>
      </c>
      <c r="E310" s="10">
        <v>24250593</v>
      </c>
      <c r="F310" s="3">
        <f t="shared" si="79"/>
        <v>24250593</v>
      </c>
      <c r="G310" s="4" t="s">
        <v>434</v>
      </c>
      <c r="H310" s="5">
        <f t="shared" si="80"/>
        <v>38558442.870000005</v>
      </c>
      <c r="I310" s="11">
        <v>0</v>
      </c>
      <c r="J310" s="10">
        <f t="shared" si="85"/>
        <v>1.59</v>
      </c>
      <c r="K310" s="11">
        <f t="shared" si="86"/>
        <v>0</v>
      </c>
      <c r="L310" s="13">
        <f t="shared" si="87"/>
        <v>38558442.870000005</v>
      </c>
      <c r="M310" s="17">
        <f t="shared" si="88"/>
        <v>38558442.870000005</v>
      </c>
    </row>
    <row r="311" spans="1:13" ht="33.6" x14ac:dyDescent="0.3">
      <c r="A311" s="8">
        <v>6</v>
      </c>
      <c r="B311" s="9" t="s">
        <v>160</v>
      </c>
      <c r="C311" s="10">
        <v>0.89</v>
      </c>
      <c r="D311" s="10" t="s">
        <v>146</v>
      </c>
      <c r="E311" s="10">
        <v>22108474</v>
      </c>
      <c r="F311" s="3">
        <f t="shared" si="79"/>
        <v>22108474</v>
      </c>
      <c r="G311" s="4" t="s">
        <v>149</v>
      </c>
      <c r="H311" s="5">
        <f t="shared" si="80"/>
        <v>19676541.859999999</v>
      </c>
      <c r="I311" s="11">
        <v>0</v>
      </c>
      <c r="J311" s="10">
        <f t="shared" si="85"/>
        <v>0.89</v>
      </c>
      <c r="K311" s="11">
        <f t="shared" si="86"/>
        <v>0</v>
      </c>
      <c r="L311" s="13">
        <f t="shared" si="87"/>
        <v>19676541.859999999</v>
      </c>
      <c r="M311" s="17">
        <f t="shared" si="88"/>
        <v>19676541.859999999</v>
      </c>
    </row>
    <row r="312" spans="1:13" ht="33.6" x14ac:dyDescent="0.3">
      <c r="A312" s="8">
        <v>7</v>
      </c>
      <c r="B312" s="9" t="s">
        <v>161</v>
      </c>
      <c r="C312" s="10">
        <v>4.08</v>
      </c>
      <c r="D312" s="10" t="s">
        <v>114</v>
      </c>
      <c r="E312" s="10">
        <v>288748</v>
      </c>
      <c r="F312" s="3">
        <f t="shared" si="79"/>
        <v>288748</v>
      </c>
      <c r="G312" s="4" t="s">
        <v>162</v>
      </c>
      <c r="H312" s="5">
        <f t="shared" si="80"/>
        <v>1178091.8400000001</v>
      </c>
      <c r="I312" s="11">
        <v>0</v>
      </c>
      <c r="J312" s="10">
        <f t="shared" si="85"/>
        <v>4.08</v>
      </c>
      <c r="K312" s="11">
        <f t="shared" si="86"/>
        <v>0</v>
      </c>
      <c r="L312" s="13">
        <f t="shared" si="87"/>
        <v>1178091.8400000001</v>
      </c>
      <c r="M312" s="17">
        <f t="shared" si="88"/>
        <v>1178091.8400000001</v>
      </c>
    </row>
    <row r="313" spans="1:13" x14ac:dyDescent="0.3">
      <c r="A313" s="8">
        <v>8</v>
      </c>
      <c r="B313" s="9" t="s">
        <v>435</v>
      </c>
      <c r="C313" s="10">
        <v>40</v>
      </c>
      <c r="D313" s="10" t="s">
        <v>131</v>
      </c>
      <c r="E313" s="10">
        <v>163405</v>
      </c>
      <c r="F313" s="3">
        <f t="shared" si="79"/>
        <v>163405</v>
      </c>
      <c r="G313" s="4" t="s">
        <v>436</v>
      </c>
      <c r="H313" s="5">
        <f t="shared" si="80"/>
        <v>6536200</v>
      </c>
      <c r="I313" s="11">
        <v>0</v>
      </c>
      <c r="J313" s="10">
        <f t="shared" si="85"/>
        <v>40</v>
      </c>
      <c r="K313" s="11">
        <f t="shared" si="86"/>
        <v>0</v>
      </c>
      <c r="L313" s="13">
        <f t="shared" si="87"/>
        <v>6536200</v>
      </c>
      <c r="M313" s="17">
        <f t="shared" si="88"/>
        <v>6536200</v>
      </c>
    </row>
    <row r="314" spans="1:13" ht="33.6" x14ac:dyDescent="0.3">
      <c r="A314" s="8">
        <v>9</v>
      </c>
      <c r="B314" s="9" t="s">
        <v>437</v>
      </c>
      <c r="C314" s="10">
        <v>2</v>
      </c>
      <c r="D314" s="10" t="s">
        <v>131</v>
      </c>
      <c r="E314" s="10">
        <v>859014</v>
      </c>
      <c r="F314" s="3">
        <f t="shared" si="79"/>
        <v>859014</v>
      </c>
      <c r="G314" s="4" t="s">
        <v>339</v>
      </c>
      <c r="H314" s="5">
        <f t="shared" si="80"/>
        <v>1718028</v>
      </c>
      <c r="I314" s="11">
        <v>0</v>
      </c>
      <c r="J314" s="10">
        <f t="shared" si="85"/>
        <v>2</v>
      </c>
      <c r="K314" s="11">
        <f t="shared" si="86"/>
        <v>0</v>
      </c>
      <c r="L314" s="13">
        <f t="shared" si="87"/>
        <v>1718028</v>
      </c>
      <c r="M314" s="17">
        <f t="shared" si="88"/>
        <v>1718028</v>
      </c>
    </row>
    <row r="315" spans="1:13" ht="33.6" x14ac:dyDescent="0.3">
      <c r="A315" s="8">
        <v>10</v>
      </c>
      <c r="B315" s="9" t="s">
        <v>438</v>
      </c>
      <c r="C315" s="10">
        <v>2</v>
      </c>
      <c r="D315" s="10" t="s">
        <v>131</v>
      </c>
      <c r="E315" s="10">
        <v>978967</v>
      </c>
      <c r="F315" s="3">
        <f t="shared" si="79"/>
        <v>978967</v>
      </c>
      <c r="G315" s="4" t="s">
        <v>439</v>
      </c>
      <c r="H315" s="5">
        <f t="shared" si="80"/>
        <v>1957934</v>
      </c>
      <c r="I315" s="11">
        <v>0</v>
      </c>
      <c r="J315" s="10">
        <f t="shared" si="85"/>
        <v>2</v>
      </c>
      <c r="K315" s="11">
        <f t="shared" si="86"/>
        <v>0</v>
      </c>
      <c r="L315" s="13">
        <f t="shared" si="87"/>
        <v>1957934</v>
      </c>
      <c r="M315" s="17">
        <f t="shared" si="88"/>
        <v>1957934</v>
      </c>
    </row>
    <row r="316" spans="1:13" ht="22.5" customHeight="1" x14ac:dyDescent="0.3">
      <c r="A316" s="8">
        <v>11</v>
      </c>
      <c r="B316" s="9" t="s">
        <v>193</v>
      </c>
      <c r="C316" s="10">
        <v>0.23799999999999999</v>
      </c>
      <c r="D316" s="10" t="s">
        <v>36</v>
      </c>
      <c r="E316" s="10">
        <v>12419192</v>
      </c>
      <c r="F316" s="3">
        <f t="shared" si="79"/>
        <v>12419192</v>
      </c>
      <c r="G316" s="4" t="s">
        <v>194</v>
      </c>
      <c r="H316" s="5">
        <f t="shared" si="80"/>
        <v>2955767.696</v>
      </c>
      <c r="I316" s="11">
        <v>0</v>
      </c>
      <c r="J316" s="10">
        <f t="shared" si="85"/>
        <v>0.23799999999999999</v>
      </c>
      <c r="K316" s="11">
        <f t="shared" si="86"/>
        <v>0</v>
      </c>
      <c r="L316" s="13">
        <f t="shared" si="87"/>
        <v>2955767.696</v>
      </c>
      <c r="M316" s="17">
        <f t="shared" si="88"/>
        <v>2955767.696</v>
      </c>
    </row>
    <row r="317" spans="1:13" ht="22.5" customHeight="1" x14ac:dyDescent="0.3">
      <c r="A317" s="8">
        <v>12</v>
      </c>
      <c r="B317" s="9" t="s">
        <v>163</v>
      </c>
      <c r="C317" s="10">
        <v>3.88</v>
      </c>
      <c r="D317" s="10" t="s">
        <v>36</v>
      </c>
      <c r="E317" s="10">
        <v>2637322</v>
      </c>
      <c r="F317" s="3">
        <f t="shared" si="79"/>
        <v>2637322</v>
      </c>
      <c r="G317" s="4" t="s">
        <v>440</v>
      </c>
      <c r="H317" s="5">
        <f t="shared" si="80"/>
        <v>10232809.359999999</v>
      </c>
      <c r="I317" s="11">
        <v>0</v>
      </c>
      <c r="J317" s="10">
        <f t="shared" si="85"/>
        <v>3.88</v>
      </c>
      <c r="K317" s="11">
        <f t="shared" si="86"/>
        <v>0</v>
      </c>
      <c r="L317" s="13">
        <f t="shared" si="87"/>
        <v>10232809.359999999</v>
      </c>
      <c r="M317" s="17">
        <f t="shared" si="88"/>
        <v>10232809.359999999</v>
      </c>
    </row>
    <row r="318" spans="1:13" x14ac:dyDescent="0.3">
      <c r="A318" s="8">
        <v>13</v>
      </c>
      <c r="B318" s="9" t="s">
        <v>165</v>
      </c>
      <c r="C318" s="10">
        <v>3.387</v>
      </c>
      <c r="D318" s="10" t="s">
        <v>36</v>
      </c>
      <c r="E318" s="10">
        <v>4799682</v>
      </c>
      <c r="F318" s="3">
        <f t="shared" si="79"/>
        <v>4799682</v>
      </c>
      <c r="G318" s="4" t="s">
        <v>166</v>
      </c>
      <c r="H318" s="5">
        <f t="shared" si="80"/>
        <v>16256522.934</v>
      </c>
      <c r="I318" s="11">
        <v>0</v>
      </c>
      <c r="J318" s="10">
        <f t="shared" si="85"/>
        <v>3.387</v>
      </c>
      <c r="K318" s="11">
        <f t="shared" si="86"/>
        <v>0</v>
      </c>
      <c r="L318" s="13">
        <f t="shared" si="87"/>
        <v>16256522.934</v>
      </c>
      <c r="M318" s="17">
        <f t="shared" si="88"/>
        <v>16256522.934</v>
      </c>
    </row>
    <row r="319" spans="1:13" s="25" customFormat="1" x14ac:dyDescent="0.3">
      <c r="A319" s="1" t="s">
        <v>441</v>
      </c>
      <c r="B319" s="2" t="s">
        <v>442</v>
      </c>
      <c r="C319" s="2"/>
      <c r="D319" s="2"/>
      <c r="E319" s="2">
        <v>0</v>
      </c>
      <c r="F319" s="3">
        <f t="shared" si="79"/>
        <v>0</v>
      </c>
      <c r="G319" s="4"/>
      <c r="H319" s="5"/>
      <c r="I319" s="6"/>
      <c r="J319" s="6"/>
      <c r="K319" s="28"/>
      <c r="L319" s="7"/>
      <c r="M319" s="22"/>
    </row>
    <row r="320" spans="1:13" x14ac:dyDescent="0.3">
      <c r="A320" s="8">
        <v>1</v>
      </c>
      <c r="B320" s="9" t="s">
        <v>419</v>
      </c>
      <c r="C320" s="10">
        <v>1.64</v>
      </c>
      <c r="D320" s="10" t="s">
        <v>57</v>
      </c>
      <c r="E320" s="10">
        <v>1688112</v>
      </c>
      <c r="F320" s="3">
        <f t="shared" si="79"/>
        <v>1688112</v>
      </c>
      <c r="G320" s="4" t="s">
        <v>281</v>
      </c>
      <c r="H320" s="5">
        <f t="shared" si="80"/>
        <v>2768503.6799999997</v>
      </c>
      <c r="I320" s="11">
        <v>0</v>
      </c>
      <c r="J320" s="10">
        <f t="shared" ref="J320:J342" si="89">+C320</f>
        <v>1.64</v>
      </c>
      <c r="K320" s="11">
        <f t="shared" ref="K320:K342" si="90">+I320*G320</f>
        <v>0</v>
      </c>
      <c r="L320" s="13">
        <f t="shared" ref="L320:L342" si="91">+J320*G320</f>
        <v>2768503.6799999997</v>
      </c>
      <c r="M320" s="17">
        <f t="shared" ref="M320:M342" si="92">+K320+L320</f>
        <v>2768503.6799999997</v>
      </c>
    </row>
    <row r="321" spans="1:13" x14ac:dyDescent="0.3">
      <c r="A321" s="8">
        <v>2</v>
      </c>
      <c r="B321" s="9" t="s">
        <v>284</v>
      </c>
      <c r="C321" s="10">
        <v>11.14</v>
      </c>
      <c r="D321" s="10" t="s">
        <v>57</v>
      </c>
      <c r="E321" s="10">
        <v>2106844</v>
      </c>
      <c r="F321" s="3">
        <f t="shared" si="79"/>
        <v>2106844</v>
      </c>
      <c r="G321" s="4" t="s">
        <v>285</v>
      </c>
      <c r="H321" s="5">
        <f t="shared" si="80"/>
        <v>23470242.16</v>
      </c>
      <c r="I321" s="11">
        <v>0</v>
      </c>
      <c r="J321" s="10">
        <f t="shared" si="89"/>
        <v>11.14</v>
      </c>
      <c r="K321" s="11">
        <f t="shared" si="90"/>
        <v>0</v>
      </c>
      <c r="L321" s="13">
        <f t="shared" si="91"/>
        <v>23470242.16</v>
      </c>
      <c r="M321" s="17">
        <f t="shared" si="92"/>
        <v>23470242.16</v>
      </c>
    </row>
    <row r="322" spans="1:13" x14ac:dyDescent="0.3">
      <c r="A322" s="8">
        <v>3</v>
      </c>
      <c r="B322" s="9" t="s">
        <v>155</v>
      </c>
      <c r="C322" s="10">
        <v>1.3</v>
      </c>
      <c r="D322" s="10" t="s">
        <v>57</v>
      </c>
      <c r="E322" s="10">
        <v>2526796</v>
      </c>
      <c r="F322" s="3">
        <f t="shared" si="79"/>
        <v>2526796</v>
      </c>
      <c r="G322" s="4" t="s">
        <v>420</v>
      </c>
      <c r="H322" s="5">
        <f t="shared" si="80"/>
        <v>3284834.8000000003</v>
      </c>
      <c r="I322" s="11">
        <v>0</v>
      </c>
      <c r="J322" s="10">
        <f t="shared" si="89"/>
        <v>1.3</v>
      </c>
      <c r="K322" s="11">
        <f t="shared" si="90"/>
        <v>0</v>
      </c>
      <c r="L322" s="13">
        <f t="shared" si="91"/>
        <v>3284834.8000000003</v>
      </c>
      <c r="M322" s="17">
        <f t="shared" si="92"/>
        <v>3284834.8000000003</v>
      </c>
    </row>
    <row r="323" spans="1:13" x14ac:dyDescent="0.3">
      <c r="A323" s="8">
        <v>4</v>
      </c>
      <c r="B323" s="9" t="s">
        <v>157</v>
      </c>
      <c r="C323" s="10">
        <v>2.3199999999999998</v>
      </c>
      <c r="D323" s="10" t="s">
        <v>57</v>
      </c>
      <c r="E323" s="10">
        <v>1688112</v>
      </c>
      <c r="F323" s="3">
        <f t="shared" si="79"/>
        <v>1688112</v>
      </c>
      <c r="G323" s="4" t="s">
        <v>281</v>
      </c>
      <c r="H323" s="5">
        <f t="shared" si="80"/>
        <v>3916419.84</v>
      </c>
      <c r="I323" s="11">
        <v>0</v>
      </c>
      <c r="J323" s="10">
        <f t="shared" si="89"/>
        <v>2.3199999999999998</v>
      </c>
      <c r="K323" s="11">
        <f t="shared" si="90"/>
        <v>0</v>
      </c>
      <c r="L323" s="13">
        <f t="shared" si="91"/>
        <v>3916419.84</v>
      </c>
      <c r="M323" s="17">
        <f t="shared" si="92"/>
        <v>3916419.84</v>
      </c>
    </row>
    <row r="324" spans="1:13" x14ac:dyDescent="0.3">
      <c r="A324" s="8">
        <v>5</v>
      </c>
      <c r="B324" s="9" t="s">
        <v>157</v>
      </c>
      <c r="C324" s="10">
        <v>4.12</v>
      </c>
      <c r="D324" s="10" t="s">
        <v>57</v>
      </c>
      <c r="E324" s="10">
        <v>1688112</v>
      </c>
      <c r="F324" s="3">
        <f t="shared" si="79"/>
        <v>1688112</v>
      </c>
      <c r="G324" s="4" t="s">
        <v>281</v>
      </c>
      <c r="H324" s="5">
        <f t="shared" si="80"/>
        <v>6955021.4400000004</v>
      </c>
      <c r="I324" s="11">
        <v>0</v>
      </c>
      <c r="J324" s="10">
        <f t="shared" si="89"/>
        <v>4.12</v>
      </c>
      <c r="K324" s="11">
        <f t="shared" si="90"/>
        <v>0</v>
      </c>
      <c r="L324" s="13">
        <f t="shared" si="91"/>
        <v>6955021.4400000004</v>
      </c>
      <c r="M324" s="17">
        <f t="shared" si="92"/>
        <v>6955021.4400000004</v>
      </c>
    </row>
    <row r="325" spans="1:13" x14ac:dyDescent="0.3">
      <c r="A325" s="8">
        <v>6</v>
      </c>
      <c r="B325" s="9" t="s">
        <v>155</v>
      </c>
      <c r="C325" s="10">
        <v>3.41</v>
      </c>
      <c r="D325" s="10" t="s">
        <v>57</v>
      </c>
      <c r="E325" s="10">
        <v>2526796</v>
      </c>
      <c r="F325" s="3">
        <f t="shared" si="79"/>
        <v>2526796</v>
      </c>
      <c r="G325" s="4" t="s">
        <v>420</v>
      </c>
      <c r="H325" s="5">
        <f t="shared" si="80"/>
        <v>8616374.3600000013</v>
      </c>
      <c r="I325" s="11">
        <v>0</v>
      </c>
      <c r="J325" s="10">
        <f t="shared" si="89"/>
        <v>3.41</v>
      </c>
      <c r="K325" s="11">
        <f t="shared" si="90"/>
        <v>0</v>
      </c>
      <c r="L325" s="13">
        <f t="shared" si="91"/>
        <v>8616374.3600000013</v>
      </c>
      <c r="M325" s="17">
        <f t="shared" si="92"/>
        <v>8616374.3600000013</v>
      </c>
    </row>
    <row r="326" spans="1:13" x14ac:dyDescent="0.3">
      <c r="A326" s="8">
        <v>7</v>
      </c>
      <c r="B326" s="9" t="s">
        <v>422</v>
      </c>
      <c r="C326" s="10">
        <v>48.84</v>
      </c>
      <c r="D326" s="10" t="s">
        <v>57</v>
      </c>
      <c r="E326" s="10">
        <v>2960824</v>
      </c>
      <c r="F326" s="3">
        <f t="shared" si="79"/>
        <v>2960824</v>
      </c>
      <c r="G326" s="4" t="s">
        <v>443</v>
      </c>
      <c r="H326" s="5">
        <f t="shared" si="80"/>
        <v>144606644.16</v>
      </c>
      <c r="I326" s="11">
        <v>0</v>
      </c>
      <c r="J326" s="10">
        <f t="shared" si="89"/>
        <v>48.84</v>
      </c>
      <c r="K326" s="11">
        <f t="shared" si="90"/>
        <v>0</v>
      </c>
      <c r="L326" s="13">
        <f t="shared" si="91"/>
        <v>144606644.16</v>
      </c>
      <c r="M326" s="17">
        <f t="shared" si="92"/>
        <v>144606644.16</v>
      </c>
    </row>
    <row r="327" spans="1:13" x14ac:dyDescent="0.3">
      <c r="A327" s="8">
        <v>8</v>
      </c>
      <c r="B327" s="9" t="s">
        <v>157</v>
      </c>
      <c r="C327" s="10">
        <v>3.42</v>
      </c>
      <c r="D327" s="10" t="s">
        <v>57</v>
      </c>
      <c r="E327" s="10">
        <v>1688112</v>
      </c>
      <c r="F327" s="3">
        <f t="shared" ref="F327:F390" si="93">ROUND(G327,0)</f>
        <v>1688112</v>
      </c>
      <c r="G327" s="4" t="s">
        <v>281</v>
      </c>
      <c r="H327" s="5">
        <f t="shared" si="80"/>
        <v>5773343.04</v>
      </c>
      <c r="I327" s="11">
        <v>0</v>
      </c>
      <c r="J327" s="10">
        <f t="shared" si="89"/>
        <v>3.42</v>
      </c>
      <c r="K327" s="11">
        <f t="shared" si="90"/>
        <v>0</v>
      </c>
      <c r="L327" s="13">
        <f t="shared" si="91"/>
        <v>5773343.04</v>
      </c>
      <c r="M327" s="17">
        <f t="shared" si="92"/>
        <v>5773343.04</v>
      </c>
    </row>
    <row r="328" spans="1:13" x14ac:dyDescent="0.3">
      <c r="A328" s="8">
        <v>9</v>
      </c>
      <c r="B328" s="9" t="s">
        <v>284</v>
      </c>
      <c r="C328" s="10">
        <v>12.31</v>
      </c>
      <c r="D328" s="10" t="s">
        <v>57</v>
      </c>
      <c r="E328" s="10">
        <v>2606860</v>
      </c>
      <c r="F328" s="3">
        <f t="shared" si="93"/>
        <v>2606860</v>
      </c>
      <c r="G328" s="4" t="s">
        <v>444</v>
      </c>
      <c r="H328" s="5">
        <f t="shared" si="80"/>
        <v>32090446.600000001</v>
      </c>
      <c r="I328" s="11">
        <v>0</v>
      </c>
      <c r="J328" s="10">
        <f t="shared" si="89"/>
        <v>12.31</v>
      </c>
      <c r="K328" s="11">
        <f t="shared" si="90"/>
        <v>0</v>
      </c>
      <c r="L328" s="13">
        <f t="shared" si="91"/>
        <v>32090446.600000001</v>
      </c>
      <c r="M328" s="17">
        <f t="shared" si="92"/>
        <v>32090446.600000001</v>
      </c>
    </row>
    <row r="329" spans="1:13" x14ac:dyDescent="0.3">
      <c r="A329" s="8">
        <v>10</v>
      </c>
      <c r="B329" s="9" t="s">
        <v>419</v>
      </c>
      <c r="C329" s="10">
        <v>1.52</v>
      </c>
      <c r="D329" s="10" t="s">
        <v>57</v>
      </c>
      <c r="E329" s="10">
        <v>1688112</v>
      </c>
      <c r="F329" s="3">
        <f t="shared" si="93"/>
        <v>1688112</v>
      </c>
      <c r="G329" s="4" t="s">
        <v>281</v>
      </c>
      <c r="H329" s="5">
        <f t="shared" si="80"/>
        <v>2565930.2400000002</v>
      </c>
      <c r="I329" s="11">
        <v>0</v>
      </c>
      <c r="J329" s="10">
        <f t="shared" si="89"/>
        <v>1.52</v>
      </c>
      <c r="K329" s="11">
        <f t="shared" si="90"/>
        <v>0</v>
      </c>
      <c r="L329" s="13">
        <f t="shared" si="91"/>
        <v>2565930.2400000002</v>
      </c>
      <c r="M329" s="17">
        <f t="shared" si="92"/>
        <v>2565930.2400000002</v>
      </c>
    </row>
    <row r="330" spans="1:13" x14ac:dyDescent="0.3">
      <c r="A330" s="8">
        <v>11</v>
      </c>
      <c r="B330" s="9" t="s">
        <v>177</v>
      </c>
      <c r="C330" s="10">
        <v>2.14</v>
      </c>
      <c r="D330" s="10" t="s">
        <v>57</v>
      </c>
      <c r="E330" s="10">
        <v>1719285</v>
      </c>
      <c r="F330" s="3">
        <f t="shared" si="93"/>
        <v>1719285</v>
      </c>
      <c r="G330" s="4" t="s">
        <v>178</v>
      </c>
      <c r="H330" s="5">
        <f t="shared" si="80"/>
        <v>3679269.9000000004</v>
      </c>
      <c r="I330" s="11">
        <v>0</v>
      </c>
      <c r="J330" s="10">
        <f t="shared" si="89"/>
        <v>2.14</v>
      </c>
      <c r="K330" s="11">
        <f t="shared" si="90"/>
        <v>0</v>
      </c>
      <c r="L330" s="13">
        <f t="shared" si="91"/>
        <v>3679269.9000000004</v>
      </c>
      <c r="M330" s="17">
        <f t="shared" si="92"/>
        <v>3679269.9000000004</v>
      </c>
    </row>
    <row r="331" spans="1:13" x14ac:dyDescent="0.3">
      <c r="A331" s="8">
        <v>12</v>
      </c>
      <c r="B331" s="9" t="s">
        <v>425</v>
      </c>
      <c r="C331" s="10">
        <v>4.45</v>
      </c>
      <c r="D331" s="10" t="s">
        <v>57</v>
      </c>
      <c r="E331" s="10">
        <v>1448649</v>
      </c>
      <c r="F331" s="3">
        <f t="shared" si="93"/>
        <v>1448649</v>
      </c>
      <c r="G331" s="4" t="s">
        <v>159</v>
      </c>
      <c r="H331" s="5">
        <f t="shared" si="80"/>
        <v>6446488.0499999998</v>
      </c>
      <c r="I331" s="11">
        <v>0</v>
      </c>
      <c r="J331" s="10">
        <f t="shared" si="89"/>
        <v>4.45</v>
      </c>
      <c r="K331" s="11">
        <f t="shared" si="90"/>
        <v>0</v>
      </c>
      <c r="L331" s="13">
        <f t="shared" si="91"/>
        <v>6446488.0499999998</v>
      </c>
      <c r="M331" s="17">
        <f t="shared" si="92"/>
        <v>6446488.0499999998</v>
      </c>
    </row>
    <row r="332" spans="1:13" x14ac:dyDescent="0.3">
      <c r="A332" s="8">
        <v>13</v>
      </c>
      <c r="B332" s="9" t="s">
        <v>286</v>
      </c>
      <c r="C332" s="10">
        <v>130.33330000000001</v>
      </c>
      <c r="D332" s="10" t="s">
        <v>114</v>
      </c>
      <c r="E332" s="10">
        <v>60580</v>
      </c>
      <c r="F332" s="3">
        <f t="shared" si="93"/>
        <v>60580</v>
      </c>
      <c r="G332" s="4" t="s">
        <v>287</v>
      </c>
      <c r="H332" s="5">
        <f t="shared" si="80"/>
        <v>7895591.3140000002</v>
      </c>
      <c r="I332" s="11">
        <v>0</v>
      </c>
      <c r="J332" s="10">
        <f t="shared" si="89"/>
        <v>130.33330000000001</v>
      </c>
      <c r="K332" s="11">
        <f t="shared" si="90"/>
        <v>0</v>
      </c>
      <c r="L332" s="13">
        <f t="shared" si="91"/>
        <v>7895591.3140000002</v>
      </c>
      <c r="M332" s="17">
        <f t="shared" si="92"/>
        <v>7895591.3140000002</v>
      </c>
    </row>
    <row r="333" spans="1:13" x14ac:dyDescent="0.3">
      <c r="A333" s="8">
        <v>14</v>
      </c>
      <c r="B333" s="9" t="s">
        <v>145</v>
      </c>
      <c r="C333" s="10">
        <v>1.4171</v>
      </c>
      <c r="D333" s="10" t="s">
        <v>146</v>
      </c>
      <c r="E333" s="10">
        <v>21320983</v>
      </c>
      <c r="F333" s="3">
        <f t="shared" si="93"/>
        <v>21320983</v>
      </c>
      <c r="G333" s="4" t="s">
        <v>147</v>
      </c>
      <c r="H333" s="5">
        <f t="shared" ref="H333:H396" si="94">G333*C333</f>
        <v>30213965.009300001</v>
      </c>
      <c r="I333" s="11">
        <v>0</v>
      </c>
      <c r="J333" s="10">
        <f t="shared" si="89"/>
        <v>1.4171</v>
      </c>
      <c r="K333" s="11">
        <f t="shared" si="90"/>
        <v>0</v>
      </c>
      <c r="L333" s="13">
        <f t="shared" si="91"/>
        <v>30213965.009300001</v>
      </c>
      <c r="M333" s="17">
        <f t="shared" si="92"/>
        <v>30213965.009300001</v>
      </c>
    </row>
    <row r="334" spans="1:13" x14ac:dyDescent="0.3">
      <c r="A334" s="8">
        <v>15</v>
      </c>
      <c r="B334" s="9" t="s">
        <v>148</v>
      </c>
      <c r="C334" s="10">
        <v>4.4981</v>
      </c>
      <c r="D334" s="10" t="s">
        <v>146</v>
      </c>
      <c r="E334" s="10">
        <v>22108474</v>
      </c>
      <c r="F334" s="3">
        <f t="shared" si="93"/>
        <v>22108474</v>
      </c>
      <c r="G334" s="4" t="s">
        <v>149</v>
      </c>
      <c r="H334" s="5">
        <f t="shared" si="94"/>
        <v>99446126.899399996</v>
      </c>
      <c r="I334" s="11">
        <v>0</v>
      </c>
      <c r="J334" s="10">
        <f t="shared" si="89"/>
        <v>4.4981</v>
      </c>
      <c r="K334" s="11">
        <f t="shared" si="90"/>
        <v>0</v>
      </c>
      <c r="L334" s="13">
        <f t="shared" si="91"/>
        <v>99446126.899399996</v>
      </c>
      <c r="M334" s="17">
        <f t="shared" si="92"/>
        <v>99446126.899399996</v>
      </c>
    </row>
    <row r="335" spans="1:13" x14ac:dyDescent="0.3">
      <c r="A335" s="8">
        <v>16</v>
      </c>
      <c r="B335" s="9" t="s">
        <v>150</v>
      </c>
      <c r="C335" s="10">
        <v>11</v>
      </c>
      <c r="D335" s="10" t="s">
        <v>151</v>
      </c>
      <c r="E335" s="10">
        <v>811731</v>
      </c>
      <c r="F335" s="3">
        <f t="shared" si="93"/>
        <v>811731</v>
      </c>
      <c r="G335" s="4" t="s">
        <v>152</v>
      </c>
      <c r="H335" s="5">
        <f t="shared" si="94"/>
        <v>8929041</v>
      </c>
      <c r="I335" s="11">
        <v>0</v>
      </c>
      <c r="J335" s="10">
        <f t="shared" si="89"/>
        <v>11</v>
      </c>
      <c r="K335" s="11">
        <f t="shared" si="90"/>
        <v>0</v>
      </c>
      <c r="L335" s="13">
        <f t="shared" si="91"/>
        <v>8929041</v>
      </c>
      <c r="M335" s="17">
        <f t="shared" si="92"/>
        <v>8929041</v>
      </c>
    </row>
    <row r="336" spans="1:13" x14ac:dyDescent="0.3">
      <c r="A336" s="8">
        <v>17</v>
      </c>
      <c r="B336" s="9" t="s">
        <v>445</v>
      </c>
      <c r="C336" s="10">
        <v>6.4000000000000001E-2</v>
      </c>
      <c r="D336" s="10" t="s">
        <v>127</v>
      </c>
      <c r="E336" s="10">
        <v>3034617</v>
      </c>
      <c r="F336" s="3">
        <f t="shared" si="93"/>
        <v>3034617</v>
      </c>
      <c r="G336" s="4" t="s">
        <v>136</v>
      </c>
      <c r="H336" s="5">
        <f t="shared" si="94"/>
        <v>194215.48800000001</v>
      </c>
      <c r="I336" s="11">
        <v>0</v>
      </c>
      <c r="J336" s="10">
        <f t="shared" si="89"/>
        <v>6.4000000000000001E-2</v>
      </c>
      <c r="K336" s="11">
        <f t="shared" si="90"/>
        <v>0</v>
      </c>
      <c r="L336" s="13">
        <f t="shared" si="91"/>
        <v>194215.48800000001</v>
      </c>
      <c r="M336" s="17">
        <f t="shared" si="92"/>
        <v>194215.48800000001</v>
      </c>
    </row>
    <row r="337" spans="1:13" ht="18.75" customHeight="1" x14ac:dyDescent="0.3">
      <c r="A337" s="8">
        <v>18</v>
      </c>
      <c r="B337" s="9" t="s">
        <v>446</v>
      </c>
      <c r="C337" s="10">
        <v>2.17</v>
      </c>
      <c r="D337" s="10" t="s">
        <v>57</v>
      </c>
      <c r="E337" s="10">
        <v>1052495</v>
      </c>
      <c r="F337" s="3">
        <f t="shared" si="93"/>
        <v>1052495</v>
      </c>
      <c r="G337" s="4" t="s">
        <v>123</v>
      </c>
      <c r="H337" s="5">
        <f t="shared" si="94"/>
        <v>2283914.15</v>
      </c>
      <c r="I337" s="11">
        <v>0</v>
      </c>
      <c r="J337" s="10">
        <f t="shared" si="89"/>
        <v>2.17</v>
      </c>
      <c r="K337" s="11">
        <f t="shared" si="90"/>
        <v>0</v>
      </c>
      <c r="L337" s="13">
        <f t="shared" si="91"/>
        <v>2283914.15</v>
      </c>
      <c r="M337" s="17">
        <f t="shared" si="92"/>
        <v>2283914.15</v>
      </c>
    </row>
    <row r="338" spans="1:13" ht="15.75" customHeight="1" x14ac:dyDescent="0.3">
      <c r="A338" s="8">
        <v>19</v>
      </c>
      <c r="B338" s="9" t="s">
        <v>447</v>
      </c>
      <c r="C338" s="10">
        <v>3.47</v>
      </c>
      <c r="D338" s="10" t="s">
        <v>57</v>
      </c>
      <c r="E338" s="10">
        <v>558164</v>
      </c>
      <c r="F338" s="3">
        <f t="shared" si="93"/>
        <v>558164</v>
      </c>
      <c r="G338" s="4" t="s">
        <v>125</v>
      </c>
      <c r="H338" s="5">
        <f t="shared" si="94"/>
        <v>1936829.08</v>
      </c>
      <c r="I338" s="11">
        <v>0</v>
      </c>
      <c r="J338" s="10">
        <f t="shared" si="89"/>
        <v>3.47</v>
      </c>
      <c r="K338" s="11">
        <f t="shared" si="90"/>
        <v>0</v>
      </c>
      <c r="L338" s="13">
        <f t="shared" si="91"/>
        <v>1936829.08</v>
      </c>
      <c r="M338" s="17">
        <f t="shared" si="92"/>
        <v>1936829.08</v>
      </c>
    </row>
    <row r="339" spans="1:13" x14ac:dyDescent="0.3">
      <c r="A339" s="8">
        <v>20</v>
      </c>
      <c r="B339" s="9" t="s">
        <v>448</v>
      </c>
      <c r="C339" s="10">
        <v>0.434</v>
      </c>
      <c r="D339" s="10" t="s">
        <v>103</v>
      </c>
      <c r="E339" s="10">
        <v>2202292</v>
      </c>
      <c r="F339" s="3">
        <f t="shared" si="93"/>
        <v>2202292</v>
      </c>
      <c r="G339" s="4" t="s">
        <v>183</v>
      </c>
      <c r="H339" s="5">
        <f t="shared" si="94"/>
        <v>955794.728</v>
      </c>
      <c r="I339" s="11">
        <v>0</v>
      </c>
      <c r="J339" s="10">
        <f t="shared" si="89"/>
        <v>0.434</v>
      </c>
      <c r="K339" s="11">
        <f t="shared" si="90"/>
        <v>0</v>
      </c>
      <c r="L339" s="13">
        <f t="shared" si="91"/>
        <v>955794.728</v>
      </c>
      <c r="M339" s="17">
        <f t="shared" si="92"/>
        <v>955794.728</v>
      </c>
    </row>
    <row r="340" spans="1:13" ht="21" customHeight="1" x14ac:dyDescent="0.3">
      <c r="A340" s="8">
        <v>21</v>
      </c>
      <c r="B340" s="9" t="s">
        <v>163</v>
      </c>
      <c r="C340" s="10">
        <v>3.0710000000000002</v>
      </c>
      <c r="D340" s="10" t="s">
        <v>36</v>
      </c>
      <c r="E340" s="10">
        <v>3819358</v>
      </c>
      <c r="F340" s="3">
        <f t="shared" si="93"/>
        <v>3819358</v>
      </c>
      <c r="G340" s="4" t="s">
        <v>427</v>
      </c>
      <c r="H340" s="5">
        <f t="shared" si="94"/>
        <v>11729248.418000001</v>
      </c>
      <c r="I340" s="11">
        <v>0</v>
      </c>
      <c r="J340" s="10">
        <f t="shared" si="89"/>
        <v>3.0710000000000002</v>
      </c>
      <c r="K340" s="11">
        <f t="shared" si="90"/>
        <v>0</v>
      </c>
      <c r="L340" s="13">
        <f t="shared" si="91"/>
        <v>11729248.418000001</v>
      </c>
      <c r="M340" s="17">
        <f t="shared" si="92"/>
        <v>11729248.418000001</v>
      </c>
    </row>
    <row r="341" spans="1:13" x14ac:dyDescent="0.3">
      <c r="A341" s="8">
        <v>22</v>
      </c>
      <c r="B341" s="9" t="s">
        <v>163</v>
      </c>
      <c r="C341" s="10">
        <v>53.7</v>
      </c>
      <c r="D341" s="10" t="s">
        <v>57</v>
      </c>
      <c r="E341" s="10">
        <v>208073</v>
      </c>
      <c r="F341" s="3">
        <f t="shared" si="93"/>
        <v>208073</v>
      </c>
      <c r="G341" s="4" t="s">
        <v>428</v>
      </c>
      <c r="H341" s="5">
        <f t="shared" si="94"/>
        <v>11173520.100000001</v>
      </c>
      <c r="I341" s="11">
        <v>0</v>
      </c>
      <c r="J341" s="10">
        <f t="shared" si="89"/>
        <v>53.7</v>
      </c>
      <c r="K341" s="11">
        <f t="shared" si="90"/>
        <v>0</v>
      </c>
      <c r="L341" s="13">
        <f t="shared" si="91"/>
        <v>11173520.100000001</v>
      </c>
      <c r="M341" s="17">
        <f t="shared" si="92"/>
        <v>11173520.100000001</v>
      </c>
    </row>
    <row r="342" spans="1:13" x14ac:dyDescent="0.3">
      <c r="A342" s="8">
        <v>23</v>
      </c>
      <c r="B342" s="9" t="s">
        <v>165</v>
      </c>
      <c r="C342" s="10">
        <v>0.52</v>
      </c>
      <c r="D342" s="10" t="s">
        <v>36</v>
      </c>
      <c r="E342" s="10">
        <v>4799682</v>
      </c>
      <c r="F342" s="3">
        <f t="shared" si="93"/>
        <v>4799682</v>
      </c>
      <c r="G342" s="4" t="s">
        <v>166</v>
      </c>
      <c r="H342" s="5">
        <f t="shared" si="94"/>
        <v>2495834.64</v>
      </c>
      <c r="I342" s="11">
        <v>0</v>
      </c>
      <c r="J342" s="10">
        <f t="shared" si="89"/>
        <v>0.52</v>
      </c>
      <c r="K342" s="11">
        <f t="shared" si="90"/>
        <v>0</v>
      </c>
      <c r="L342" s="13">
        <f t="shared" si="91"/>
        <v>2495834.64</v>
      </c>
      <c r="M342" s="17">
        <f t="shared" si="92"/>
        <v>2495834.64</v>
      </c>
    </row>
    <row r="343" spans="1:13" s="25" customFormat="1" x14ac:dyDescent="0.3">
      <c r="A343" s="1" t="s">
        <v>449</v>
      </c>
      <c r="B343" s="2" t="s">
        <v>450</v>
      </c>
      <c r="C343" s="2"/>
      <c r="D343" s="2"/>
      <c r="E343" s="2">
        <v>0</v>
      </c>
      <c r="F343" s="3">
        <f t="shared" si="93"/>
        <v>0</v>
      </c>
      <c r="G343" s="4"/>
      <c r="H343" s="5"/>
      <c r="I343" s="6"/>
      <c r="J343" s="6"/>
      <c r="K343" s="28"/>
      <c r="L343" s="7"/>
      <c r="M343" s="22"/>
    </row>
    <row r="344" spans="1:13" ht="33.6" x14ac:dyDescent="0.3">
      <c r="A344" s="8">
        <v>1</v>
      </c>
      <c r="B344" s="9" t="s">
        <v>451</v>
      </c>
      <c r="C344" s="10">
        <v>1.41</v>
      </c>
      <c r="D344" s="10" t="s">
        <v>57</v>
      </c>
      <c r="E344" s="10">
        <v>1838509</v>
      </c>
      <c r="F344" s="3">
        <f t="shared" si="93"/>
        <v>1838509</v>
      </c>
      <c r="G344" s="4" t="s">
        <v>452</v>
      </c>
      <c r="H344" s="5">
        <f t="shared" si="94"/>
        <v>2592297.69</v>
      </c>
      <c r="I344" s="11">
        <v>0</v>
      </c>
      <c r="J344" s="10">
        <f t="shared" ref="J344:J362" si="95">+C344</f>
        <v>1.41</v>
      </c>
      <c r="K344" s="11">
        <f t="shared" ref="K344:K362" si="96">+I344*G344</f>
        <v>0</v>
      </c>
      <c r="L344" s="13">
        <f t="shared" ref="L344:L362" si="97">+J344*G344</f>
        <v>2592297.69</v>
      </c>
      <c r="M344" s="17">
        <f t="shared" ref="M344:M362" si="98">+K344+L344</f>
        <v>2592297.69</v>
      </c>
    </row>
    <row r="345" spans="1:13" x14ac:dyDescent="0.3">
      <c r="A345" s="8">
        <v>2</v>
      </c>
      <c r="B345" s="9" t="s">
        <v>453</v>
      </c>
      <c r="C345" s="10">
        <v>1.98</v>
      </c>
      <c r="D345" s="10" t="s">
        <v>57</v>
      </c>
      <c r="E345" s="10">
        <v>1870176</v>
      </c>
      <c r="F345" s="3">
        <f t="shared" si="93"/>
        <v>1870176</v>
      </c>
      <c r="G345" s="4" t="s">
        <v>454</v>
      </c>
      <c r="H345" s="5">
        <f t="shared" si="94"/>
        <v>3702948.48</v>
      </c>
      <c r="I345" s="11">
        <v>0</v>
      </c>
      <c r="J345" s="10">
        <f t="shared" si="95"/>
        <v>1.98</v>
      </c>
      <c r="K345" s="11">
        <f t="shared" si="96"/>
        <v>0</v>
      </c>
      <c r="L345" s="13">
        <f t="shared" si="97"/>
        <v>3702948.48</v>
      </c>
      <c r="M345" s="17">
        <f t="shared" si="98"/>
        <v>3702948.48</v>
      </c>
    </row>
    <row r="346" spans="1:13" x14ac:dyDescent="0.3">
      <c r="A346" s="8">
        <v>3</v>
      </c>
      <c r="B346" s="9" t="s">
        <v>455</v>
      </c>
      <c r="C346" s="10">
        <v>0.25</v>
      </c>
      <c r="D346" s="10" t="s">
        <v>57</v>
      </c>
      <c r="E346" s="10">
        <v>1870176</v>
      </c>
      <c r="F346" s="3">
        <f t="shared" si="93"/>
        <v>1870176</v>
      </c>
      <c r="G346" s="4" t="s">
        <v>454</v>
      </c>
      <c r="H346" s="5">
        <f t="shared" si="94"/>
        <v>467544</v>
      </c>
      <c r="I346" s="11">
        <v>0</v>
      </c>
      <c r="J346" s="10">
        <f t="shared" si="95"/>
        <v>0.25</v>
      </c>
      <c r="K346" s="11">
        <f t="shared" si="96"/>
        <v>0</v>
      </c>
      <c r="L346" s="13">
        <f t="shared" si="97"/>
        <v>467544</v>
      </c>
      <c r="M346" s="17">
        <f t="shared" si="98"/>
        <v>467544</v>
      </c>
    </row>
    <row r="347" spans="1:13" x14ac:dyDescent="0.3">
      <c r="A347" s="8">
        <v>4</v>
      </c>
      <c r="B347" s="9" t="s">
        <v>456</v>
      </c>
      <c r="C347" s="10">
        <v>4.7699999999999996</v>
      </c>
      <c r="D347" s="10" t="s">
        <v>57</v>
      </c>
      <c r="E347" s="10">
        <v>2106844</v>
      </c>
      <c r="F347" s="3">
        <f t="shared" si="93"/>
        <v>2106844</v>
      </c>
      <c r="G347" s="4" t="s">
        <v>285</v>
      </c>
      <c r="H347" s="5">
        <f t="shared" si="94"/>
        <v>10049645.879999999</v>
      </c>
      <c r="I347" s="11">
        <v>0</v>
      </c>
      <c r="J347" s="10">
        <f t="shared" si="95"/>
        <v>4.7699999999999996</v>
      </c>
      <c r="K347" s="11">
        <f t="shared" si="96"/>
        <v>0</v>
      </c>
      <c r="L347" s="13">
        <f t="shared" si="97"/>
        <v>10049645.879999999</v>
      </c>
      <c r="M347" s="17">
        <f t="shared" si="98"/>
        <v>10049645.879999999</v>
      </c>
    </row>
    <row r="348" spans="1:13" x14ac:dyDescent="0.3">
      <c r="A348" s="8">
        <v>5</v>
      </c>
      <c r="B348" s="9" t="s">
        <v>157</v>
      </c>
      <c r="C348" s="10">
        <v>3.21</v>
      </c>
      <c r="D348" s="10" t="s">
        <v>57</v>
      </c>
      <c r="E348" s="10">
        <v>1688112</v>
      </c>
      <c r="F348" s="3">
        <f t="shared" si="93"/>
        <v>1688112</v>
      </c>
      <c r="G348" s="4" t="s">
        <v>281</v>
      </c>
      <c r="H348" s="5">
        <f t="shared" si="94"/>
        <v>5418839.5199999996</v>
      </c>
      <c r="I348" s="11">
        <v>0</v>
      </c>
      <c r="J348" s="10">
        <f t="shared" si="95"/>
        <v>3.21</v>
      </c>
      <c r="K348" s="11">
        <f t="shared" si="96"/>
        <v>0</v>
      </c>
      <c r="L348" s="13">
        <f t="shared" si="97"/>
        <v>5418839.5199999996</v>
      </c>
      <c r="M348" s="17">
        <f t="shared" si="98"/>
        <v>5418839.5199999996</v>
      </c>
    </row>
    <row r="349" spans="1:13" x14ac:dyDescent="0.3">
      <c r="A349" s="8">
        <v>6</v>
      </c>
      <c r="B349" s="9" t="s">
        <v>155</v>
      </c>
      <c r="C349" s="10">
        <v>2.58</v>
      </c>
      <c r="D349" s="10" t="s">
        <v>57</v>
      </c>
      <c r="E349" s="10">
        <v>2526796</v>
      </c>
      <c r="F349" s="3">
        <f t="shared" si="93"/>
        <v>2526796</v>
      </c>
      <c r="G349" s="4" t="s">
        <v>420</v>
      </c>
      <c r="H349" s="5">
        <f t="shared" si="94"/>
        <v>6519133.6800000006</v>
      </c>
      <c r="I349" s="11">
        <v>0</v>
      </c>
      <c r="J349" s="10">
        <f t="shared" si="95"/>
        <v>2.58</v>
      </c>
      <c r="K349" s="11">
        <f t="shared" si="96"/>
        <v>0</v>
      </c>
      <c r="L349" s="13">
        <f t="shared" si="97"/>
        <v>6519133.6800000006</v>
      </c>
      <c r="M349" s="17">
        <f t="shared" si="98"/>
        <v>6519133.6800000006</v>
      </c>
    </row>
    <row r="350" spans="1:13" x14ac:dyDescent="0.3">
      <c r="A350" s="8">
        <v>7</v>
      </c>
      <c r="B350" s="9" t="s">
        <v>177</v>
      </c>
      <c r="C350" s="10">
        <v>1.94</v>
      </c>
      <c r="D350" s="10" t="s">
        <v>57</v>
      </c>
      <c r="E350" s="10">
        <v>1773804</v>
      </c>
      <c r="F350" s="3">
        <f t="shared" si="93"/>
        <v>1773804</v>
      </c>
      <c r="G350" s="4" t="s">
        <v>424</v>
      </c>
      <c r="H350" s="5">
        <f t="shared" si="94"/>
        <v>3441179.76</v>
      </c>
      <c r="I350" s="11">
        <v>0</v>
      </c>
      <c r="J350" s="10">
        <f t="shared" si="95"/>
        <v>1.94</v>
      </c>
      <c r="K350" s="11">
        <f t="shared" si="96"/>
        <v>0</v>
      </c>
      <c r="L350" s="13">
        <f t="shared" si="97"/>
        <v>3441179.76</v>
      </c>
      <c r="M350" s="17">
        <f t="shared" si="98"/>
        <v>3441179.76</v>
      </c>
    </row>
    <row r="351" spans="1:13" x14ac:dyDescent="0.3">
      <c r="A351" s="8">
        <v>8</v>
      </c>
      <c r="B351" s="9" t="s">
        <v>286</v>
      </c>
      <c r="C351" s="10">
        <v>31.666699999999999</v>
      </c>
      <c r="D351" s="10" t="s">
        <v>114</v>
      </c>
      <c r="E351" s="10">
        <v>60580</v>
      </c>
      <c r="F351" s="3">
        <f t="shared" si="93"/>
        <v>60580</v>
      </c>
      <c r="G351" s="4" t="s">
        <v>287</v>
      </c>
      <c r="H351" s="5">
        <f t="shared" si="94"/>
        <v>1918368.686</v>
      </c>
      <c r="I351" s="11">
        <v>0</v>
      </c>
      <c r="J351" s="10">
        <f t="shared" si="95"/>
        <v>31.666699999999999</v>
      </c>
      <c r="K351" s="11">
        <f t="shared" si="96"/>
        <v>0</v>
      </c>
      <c r="L351" s="13">
        <f t="shared" si="97"/>
        <v>1918368.686</v>
      </c>
      <c r="M351" s="17">
        <f t="shared" si="98"/>
        <v>1918368.686</v>
      </c>
    </row>
    <row r="352" spans="1:13" ht="33.6" x14ac:dyDescent="0.3">
      <c r="A352" s="8">
        <v>9</v>
      </c>
      <c r="B352" s="9" t="s">
        <v>457</v>
      </c>
      <c r="C352" s="10">
        <v>0.1958</v>
      </c>
      <c r="D352" s="10" t="s">
        <v>146</v>
      </c>
      <c r="E352" s="10">
        <v>25040681</v>
      </c>
      <c r="F352" s="3">
        <f t="shared" si="93"/>
        <v>25040681</v>
      </c>
      <c r="G352" s="4" t="s">
        <v>458</v>
      </c>
      <c r="H352" s="5">
        <f t="shared" si="94"/>
        <v>4902965.3398000002</v>
      </c>
      <c r="I352" s="11">
        <v>0</v>
      </c>
      <c r="J352" s="10">
        <f t="shared" si="95"/>
        <v>0.1958</v>
      </c>
      <c r="K352" s="11">
        <f t="shared" si="96"/>
        <v>0</v>
      </c>
      <c r="L352" s="13">
        <f t="shared" si="97"/>
        <v>4902965.3398000002</v>
      </c>
      <c r="M352" s="17">
        <f t="shared" si="98"/>
        <v>4902965.3398000002</v>
      </c>
    </row>
    <row r="353" spans="1:13" ht="33.6" x14ac:dyDescent="0.3">
      <c r="A353" s="8">
        <v>10</v>
      </c>
      <c r="B353" s="9" t="s">
        <v>459</v>
      </c>
      <c r="C353" s="10">
        <v>0.53759999999999997</v>
      </c>
      <c r="D353" s="10" t="s">
        <v>146</v>
      </c>
      <c r="E353" s="10">
        <v>21320983</v>
      </c>
      <c r="F353" s="3">
        <f t="shared" si="93"/>
        <v>21320983</v>
      </c>
      <c r="G353" s="4" t="s">
        <v>147</v>
      </c>
      <c r="H353" s="5">
        <f t="shared" si="94"/>
        <v>11462160.4608</v>
      </c>
      <c r="I353" s="11">
        <v>0</v>
      </c>
      <c r="J353" s="10">
        <f t="shared" si="95"/>
        <v>0.53759999999999997</v>
      </c>
      <c r="K353" s="11">
        <f t="shared" si="96"/>
        <v>0</v>
      </c>
      <c r="L353" s="13">
        <f t="shared" si="97"/>
        <v>11462160.4608</v>
      </c>
      <c r="M353" s="17">
        <f t="shared" si="98"/>
        <v>11462160.4608</v>
      </c>
    </row>
    <row r="354" spans="1:13" x14ac:dyDescent="0.3">
      <c r="A354" s="8">
        <v>11</v>
      </c>
      <c r="B354" s="9" t="s">
        <v>445</v>
      </c>
      <c r="C354" s="10">
        <v>2.4E-2</v>
      </c>
      <c r="D354" s="10" t="s">
        <v>127</v>
      </c>
      <c r="E354" s="10">
        <v>3034617</v>
      </c>
      <c r="F354" s="3">
        <f t="shared" si="93"/>
        <v>3034617</v>
      </c>
      <c r="G354" s="4" t="s">
        <v>136</v>
      </c>
      <c r="H354" s="5">
        <f t="shared" si="94"/>
        <v>72830.808000000005</v>
      </c>
      <c r="I354" s="11">
        <v>0</v>
      </c>
      <c r="J354" s="10">
        <f t="shared" si="95"/>
        <v>2.4E-2</v>
      </c>
      <c r="K354" s="11">
        <f t="shared" si="96"/>
        <v>0</v>
      </c>
      <c r="L354" s="13">
        <f t="shared" si="97"/>
        <v>72830.808000000005</v>
      </c>
      <c r="M354" s="17">
        <f t="shared" si="98"/>
        <v>72830.808000000005</v>
      </c>
    </row>
    <row r="355" spans="1:13" ht="20.25" customHeight="1" x14ac:dyDescent="0.3">
      <c r="A355" s="8">
        <v>12</v>
      </c>
      <c r="B355" s="9" t="s">
        <v>446</v>
      </c>
      <c r="C355" s="10">
        <v>0.42</v>
      </c>
      <c r="D355" s="10" t="s">
        <v>57</v>
      </c>
      <c r="E355" s="10">
        <v>1052495</v>
      </c>
      <c r="F355" s="3">
        <f t="shared" si="93"/>
        <v>1052495</v>
      </c>
      <c r="G355" s="4" t="s">
        <v>123</v>
      </c>
      <c r="H355" s="5">
        <f t="shared" si="94"/>
        <v>442047.89999999997</v>
      </c>
      <c r="I355" s="11">
        <v>0</v>
      </c>
      <c r="J355" s="10">
        <f t="shared" si="95"/>
        <v>0.42</v>
      </c>
      <c r="K355" s="11">
        <f t="shared" si="96"/>
        <v>0</v>
      </c>
      <c r="L355" s="13">
        <f t="shared" si="97"/>
        <v>442047.89999999997</v>
      </c>
      <c r="M355" s="17">
        <f t="shared" si="98"/>
        <v>442047.89999999997</v>
      </c>
    </row>
    <row r="356" spans="1:13" ht="18.75" customHeight="1" x14ac:dyDescent="0.3">
      <c r="A356" s="8">
        <v>13</v>
      </c>
      <c r="B356" s="9" t="s">
        <v>447</v>
      </c>
      <c r="C356" s="10">
        <v>0.98</v>
      </c>
      <c r="D356" s="10" t="s">
        <v>57</v>
      </c>
      <c r="E356" s="10">
        <v>558164</v>
      </c>
      <c r="F356" s="3">
        <f t="shared" si="93"/>
        <v>558164</v>
      </c>
      <c r="G356" s="4" t="s">
        <v>125</v>
      </c>
      <c r="H356" s="5">
        <f t="shared" si="94"/>
        <v>547000.72</v>
      </c>
      <c r="I356" s="11">
        <v>0</v>
      </c>
      <c r="J356" s="10">
        <f t="shared" si="95"/>
        <v>0.98</v>
      </c>
      <c r="K356" s="11">
        <f t="shared" si="96"/>
        <v>0</v>
      </c>
      <c r="L356" s="13">
        <f t="shared" si="97"/>
        <v>547000.72</v>
      </c>
      <c r="M356" s="17">
        <f t="shared" si="98"/>
        <v>547000.72</v>
      </c>
    </row>
    <row r="357" spans="1:13" x14ac:dyDescent="0.3">
      <c r="A357" s="8">
        <v>14</v>
      </c>
      <c r="B357" s="9" t="s">
        <v>448</v>
      </c>
      <c r="C357" s="10">
        <v>0.19900000000000001</v>
      </c>
      <c r="D357" s="10" t="s">
        <v>103</v>
      </c>
      <c r="E357" s="10">
        <v>2202292</v>
      </c>
      <c r="F357" s="3">
        <f t="shared" si="93"/>
        <v>2202292</v>
      </c>
      <c r="G357" s="4" t="s">
        <v>183</v>
      </c>
      <c r="H357" s="5">
        <f t="shared" si="94"/>
        <v>438256.10800000001</v>
      </c>
      <c r="I357" s="11">
        <v>0</v>
      </c>
      <c r="J357" s="10">
        <f t="shared" si="95"/>
        <v>0.19900000000000001</v>
      </c>
      <c r="K357" s="11">
        <f t="shared" si="96"/>
        <v>0</v>
      </c>
      <c r="L357" s="13">
        <f t="shared" si="97"/>
        <v>438256.10800000001</v>
      </c>
      <c r="M357" s="17">
        <f t="shared" si="98"/>
        <v>438256.10800000001</v>
      </c>
    </row>
    <row r="358" spans="1:13" ht="33.6" x14ac:dyDescent="0.3">
      <c r="A358" s="8">
        <v>15</v>
      </c>
      <c r="B358" s="9" t="s">
        <v>161</v>
      </c>
      <c r="C358" s="10">
        <v>4.96</v>
      </c>
      <c r="D358" s="10" t="s">
        <v>114</v>
      </c>
      <c r="E358" s="10">
        <v>288748</v>
      </c>
      <c r="F358" s="3">
        <f t="shared" si="93"/>
        <v>288748</v>
      </c>
      <c r="G358" s="4" t="s">
        <v>162</v>
      </c>
      <c r="H358" s="5">
        <f t="shared" si="94"/>
        <v>1432190.08</v>
      </c>
      <c r="I358" s="11">
        <v>0</v>
      </c>
      <c r="J358" s="10">
        <f t="shared" si="95"/>
        <v>4.96</v>
      </c>
      <c r="K358" s="11">
        <f t="shared" si="96"/>
        <v>0</v>
      </c>
      <c r="L358" s="13">
        <f t="shared" si="97"/>
        <v>1432190.08</v>
      </c>
      <c r="M358" s="17">
        <f t="shared" si="98"/>
        <v>1432190.08</v>
      </c>
    </row>
    <row r="359" spans="1:13" ht="33.6" x14ac:dyDescent="0.3">
      <c r="A359" s="8">
        <v>16</v>
      </c>
      <c r="B359" s="9" t="s">
        <v>460</v>
      </c>
      <c r="C359" s="10">
        <v>5</v>
      </c>
      <c r="D359" s="10" t="s">
        <v>199</v>
      </c>
      <c r="E359" s="10">
        <v>200555</v>
      </c>
      <c r="F359" s="3">
        <f t="shared" si="93"/>
        <v>200555</v>
      </c>
      <c r="G359" s="4" t="s">
        <v>461</v>
      </c>
      <c r="H359" s="5">
        <f t="shared" si="94"/>
        <v>1002775</v>
      </c>
      <c r="I359" s="11">
        <v>0</v>
      </c>
      <c r="J359" s="10">
        <f t="shared" si="95"/>
        <v>5</v>
      </c>
      <c r="K359" s="11">
        <f t="shared" si="96"/>
        <v>0</v>
      </c>
      <c r="L359" s="13">
        <f t="shared" si="97"/>
        <v>1002775</v>
      </c>
      <c r="M359" s="17">
        <f t="shared" si="98"/>
        <v>1002775</v>
      </c>
    </row>
    <row r="360" spans="1:13" ht="20.25" customHeight="1" x14ac:dyDescent="0.3">
      <c r="A360" s="8">
        <v>17</v>
      </c>
      <c r="B360" s="9" t="s">
        <v>163</v>
      </c>
      <c r="C360" s="10">
        <v>1.885</v>
      </c>
      <c r="D360" s="10" t="s">
        <v>36</v>
      </c>
      <c r="E360" s="10">
        <v>3996591</v>
      </c>
      <c r="F360" s="3">
        <f t="shared" si="93"/>
        <v>3996591</v>
      </c>
      <c r="G360" s="4" t="s">
        <v>462</v>
      </c>
      <c r="H360" s="5">
        <f t="shared" si="94"/>
        <v>7533574.0350000001</v>
      </c>
      <c r="I360" s="11">
        <v>0</v>
      </c>
      <c r="J360" s="10">
        <f t="shared" si="95"/>
        <v>1.885</v>
      </c>
      <c r="K360" s="11">
        <f t="shared" si="96"/>
        <v>0</v>
      </c>
      <c r="L360" s="13">
        <f t="shared" si="97"/>
        <v>7533574.0350000001</v>
      </c>
      <c r="M360" s="17">
        <f t="shared" si="98"/>
        <v>7533574.0350000001</v>
      </c>
    </row>
    <row r="361" spans="1:13" x14ac:dyDescent="0.3">
      <c r="A361" s="8">
        <v>18</v>
      </c>
      <c r="B361" s="9" t="s">
        <v>165</v>
      </c>
      <c r="C361" s="10">
        <v>0.25900000000000001</v>
      </c>
      <c r="D361" s="10" t="s">
        <v>36</v>
      </c>
      <c r="E361" s="10">
        <v>4799682</v>
      </c>
      <c r="F361" s="3">
        <f t="shared" si="93"/>
        <v>4799682</v>
      </c>
      <c r="G361" s="4" t="s">
        <v>166</v>
      </c>
      <c r="H361" s="5">
        <f t="shared" si="94"/>
        <v>1243117.638</v>
      </c>
      <c r="I361" s="11">
        <v>0</v>
      </c>
      <c r="J361" s="10">
        <f t="shared" si="95"/>
        <v>0.25900000000000001</v>
      </c>
      <c r="K361" s="11">
        <f t="shared" si="96"/>
        <v>0</v>
      </c>
      <c r="L361" s="13">
        <f t="shared" si="97"/>
        <v>1243117.638</v>
      </c>
      <c r="M361" s="17">
        <f t="shared" si="98"/>
        <v>1243117.638</v>
      </c>
    </row>
    <row r="362" spans="1:13" ht="19.5" customHeight="1" x14ac:dyDescent="0.3">
      <c r="A362" s="8">
        <v>19</v>
      </c>
      <c r="B362" s="9" t="s">
        <v>463</v>
      </c>
      <c r="C362" s="10">
        <v>4.7E-2</v>
      </c>
      <c r="D362" s="10" t="s">
        <v>36</v>
      </c>
      <c r="E362" s="10">
        <v>7846546</v>
      </c>
      <c r="F362" s="3">
        <f t="shared" si="93"/>
        <v>7846546</v>
      </c>
      <c r="G362" s="4" t="s">
        <v>464</v>
      </c>
      <c r="H362" s="5">
        <f t="shared" si="94"/>
        <v>368787.66200000001</v>
      </c>
      <c r="I362" s="11">
        <v>0</v>
      </c>
      <c r="J362" s="10">
        <f t="shared" si="95"/>
        <v>4.7E-2</v>
      </c>
      <c r="K362" s="11">
        <f t="shared" si="96"/>
        <v>0</v>
      </c>
      <c r="L362" s="13">
        <f t="shared" si="97"/>
        <v>368787.66200000001</v>
      </c>
      <c r="M362" s="17">
        <f t="shared" si="98"/>
        <v>368787.66200000001</v>
      </c>
    </row>
    <row r="363" spans="1:13" s="25" customFormat="1" x14ac:dyDescent="0.3">
      <c r="A363" s="1" t="s">
        <v>465</v>
      </c>
      <c r="B363" s="2" t="s">
        <v>466</v>
      </c>
      <c r="C363" s="2"/>
      <c r="D363" s="2"/>
      <c r="E363" s="2">
        <v>0</v>
      </c>
      <c r="F363" s="3">
        <f t="shared" si="93"/>
        <v>0</v>
      </c>
      <c r="G363" s="4"/>
      <c r="H363" s="5"/>
      <c r="I363" s="6"/>
      <c r="J363" s="6"/>
      <c r="K363" s="28"/>
      <c r="L363" s="7"/>
      <c r="M363" s="22"/>
    </row>
    <row r="364" spans="1:13" x14ac:dyDescent="0.3">
      <c r="A364" s="8">
        <v>1</v>
      </c>
      <c r="B364" s="9" t="s">
        <v>155</v>
      </c>
      <c r="C364" s="10">
        <v>13.95</v>
      </c>
      <c r="D364" s="10" t="s">
        <v>57</v>
      </c>
      <c r="E364" s="10">
        <v>2526796</v>
      </c>
      <c r="F364" s="3">
        <f t="shared" si="93"/>
        <v>2526796</v>
      </c>
      <c r="G364" s="4" t="s">
        <v>420</v>
      </c>
      <c r="H364" s="5">
        <f t="shared" si="94"/>
        <v>35248804.199999996</v>
      </c>
      <c r="I364" s="11">
        <v>0</v>
      </c>
      <c r="J364" s="10">
        <f t="shared" ref="J364:J400" si="99">+C364</f>
        <v>13.95</v>
      </c>
      <c r="K364" s="11">
        <f t="shared" ref="K364:K381" si="100">+I364*G364</f>
        <v>0</v>
      </c>
      <c r="L364" s="13">
        <f t="shared" ref="L364:L400" si="101">+J364*G364</f>
        <v>35248804.199999996</v>
      </c>
      <c r="M364" s="17">
        <f t="shared" ref="M364:M400" si="102">+K364+L364</f>
        <v>35248804.199999996</v>
      </c>
    </row>
    <row r="365" spans="1:13" x14ac:dyDescent="0.3">
      <c r="A365" s="8">
        <v>2</v>
      </c>
      <c r="B365" s="9" t="s">
        <v>157</v>
      </c>
      <c r="C365" s="10">
        <v>3.63</v>
      </c>
      <c r="D365" s="10" t="s">
        <v>57</v>
      </c>
      <c r="E365" s="10">
        <v>1688112</v>
      </c>
      <c r="F365" s="3">
        <f t="shared" si="93"/>
        <v>1688112</v>
      </c>
      <c r="G365" s="4" t="s">
        <v>281</v>
      </c>
      <c r="H365" s="5">
        <f t="shared" si="94"/>
        <v>6127846.5599999996</v>
      </c>
      <c r="I365" s="11">
        <v>0</v>
      </c>
      <c r="J365" s="10">
        <f t="shared" si="99"/>
        <v>3.63</v>
      </c>
      <c r="K365" s="11">
        <f t="shared" si="100"/>
        <v>0</v>
      </c>
      <c r="L365" s="13">
        <f t="shared" si="101"/>
        <v>6127846.5599999996</v>
      </c>
      <c r="M365" s="17">
        <f t="shared" si="102"/>
        <v>6127846.5599999996</v>
      </c>
    </row>
    <row r="366" spans="1:13" x14ac:dyDescent="0.3">
      <c r="A366" s="8">
        <v>3</v>
      </c>
      <c r="B366" s="9" t="s">
        <v>157</v>
      </c>
      <c r="C366" s="10">
        <v>9.4600000000000009</v>
      </c>
      <c r="D366" s="10" t="s">
        <v>57</v>
      </c>
      <c r="E366" s="10">
        <v>1688112</v>
      </c>
      <c r="F366" s="3">
        <f t="shared" si="93"/>
        <v>1688112</v>
      </c>
      <c r="G366" s="4" t="s">
        <v>281</v>
      </c>
      <c r="H366" s="5">
        <f t="shared" si="94"/>
        <v>15969539.520000001</v>
      </c>
      <c r="I366" s="11">
        <v>0</v>
      </c>
      <c r="J366" s="10">
        <f t="shared" si="99"/>
        <v>9.4600000000000009</v>
      </c>
      <c r="K366" s="11">
        <f t="shared" si="100"/>
        <v>0</v>
      </c>
      <c r="L366" s="13">
        <f t="shared" si="101"/>
        <v>15969539.520000001</v>
      </c>
      <c r="M366" s="17">
        <f t="shared" si="102"/>
        <v>15969539.520000001</v>
      </c>
    </row>
    <row r="367" spans="1:13" x14ac:dyDescent="0.3">
      <c r="A367" s="8">
        <v>4</v>
      </c>
      <c r="B367" s="9" t="s">
        <v>155</v>
      </c>
      <c r="C367" s="10">
        <v>11.25</v>
      </c>
      <c r="D367" s="10" t="s">
        <v>57</v>
      </c>
      <c r="E367" s="10">
        <v>2526796</v>
      </c>
      <c r="F367" s="3">
        <f t="shared" si="93"/>
        <v>2526796</v>
      </c>
      <c r="G367" s="4" t="s">
        <v>420</v>
      </c>
      <c r="H367" s="5">
        <f t="shared" si="94"/>
        <v>28426455</v>
      </c>
      <c r="I367" s="11">
        <v>0</v>
      </c>
      <c r="J367" s="10">
        <f t="shared" si="99"/>
        <v>11.25</v>
      </c>
      <c r="K367" s="11">
        <f t="shared" si="100"/>
        <v>0</v>
      </c>
      <c r="L367" s="13">
        <f t="shared" si="101"/>
        <v>28426455</v>
      </c>
      <c r="M367" s="17">
        <f t="shared" si="102"/>
        <v>28426455</v>
      </c>
    </row>
    <row r="368" spans="1:13" x14ac:dyDescent="0.3">
      <c r="A368" s="8">
        <v>5</v>
      </c>
      <c r="B368" s="9" t="s">
        <v>467</v>
      </c>
      <c r="C368" s="10">
        <v>3.15</v>
      </c>
      <c r="D368" s="10" t="s">
        <v>57</v>
      </c>
      <c r="E368" s="10">
        <v>2061547</v>
      </c>
      <c r="F368" s="3">
        <f t="shared" si="93"/>
        <v>2061547</v>
      </c>
      <c r="G368" s="4" t="s">
        <v>468</v>
      </c>
      <c r="H368" s="5">
        <f t="shared" si="94"/>
        <v>6493873.0499999998</v>
      </c>
      <c r="I368" s="11">
        <v>0</v>
      </c>
      <c r="J368" s="10">
        <f t="shared" si="99"/>
        <v>3.15</v>
      </c>
      <c r="K368" s="11">
        <f t="shared" si="100"/>
        <v>0</v>
      </c>
      <c r="L368" s="13">
        <f t="shared" si="101"/>
        <v>6493873.0499999998</v>
      </c>
      <c r="M368" s="17">
        <f t="shared" si="102"/>
        <v>6493873.0499999998</v>
      </c>
    </row>
    <row r="369" spans="1:13" x14ac:dyDescent="0.3">
      <c r="A369" s="8">
        <v>6</v>
      </c>
      <c r="B369" s="9" t="s">
        <v>469</v>
      </c>
      <c r="C369" s="10">
        <v>0.37</v>
      </c>
      <c r="D369" s="10" t="s">
        <v>57</v>
      </c>
      <c r="E369" s="10">
        <v>2480083</v>
      </c>
      <c r="F369" s="3">
        <f t="shared" si="93"/>
        <v>2480083</v>
      </c>
      <c r="G369" s="4" t="s">
        <v>470</v>
      </c>
      <c r="H369" s="5">
        <f t="shared" si="94"/>
        <v>917630.71</v>
      </c>
      <c r="I369" s="11">
        <v>0</v>
      </c>
      <c r="J369" s="10">
        <f t="shared" si="99"/>
        <v>0.37</v>
      </c>
      <c r="K369" s="11">
        <f t="shared" si="100"/>
        <v>0</v>
      </c>
      <c r="L369" s="13">
        <f t="shared" si="101"/>
        <v>917630.71</v>
      </c>
      <c r="M369" s="17">
        <f t="shared" si="102"/>
        <v>917630.71</v>
      </c>
    </row>
    <row r="370" spans="1:13" x14ac:dyDescent="0.3">
      <c r="A370" s="8">
        <v>7</v>
      </c>
      <c r="B370" s="9" t="s">
        <v>471</v>
      </c>
      <c r="C370" s="10">
        <v>0.78</v>
      </c>
      <c r="D370" s="10" t="s">
        <v>57</v>
      </c>
      <c r="E370" s="10">
        <v>2594397</v>
      </c>
      <c r="F370" s="3">
        <f t="shared" si="93"/>
        <v>2594397</v>
      </c>
      <c r="G370" s="4" t="s">
        <v>472</v>
      </c>
      <c r="H370" s="5">
        <f t="shared" si="94"/>
        <v>2023629.6600000001</v>
      </c>
      <c r="I370" s="11">
        <v>0</v>
      </c>
      <c r="J370" s="10">
        <f t="shared" si="99"/>
        <v>0.78</v>
      </c>
      <c r="K370" s="11">
        <f t="shared" si="100"/>
        <v>0</v>
      </c>
      <c r="L370" s="13">
        <f t="shared" si="101"/>
        <v>2023629.6600000001</v>
      </c>
      <c r="M370" s="17">
        <f t="shared" si="102"/>
        <v>2023629.6600000001</v>
      </c>
    </row>
    <row r="371" spans="1:13" x14ac:dyDescent="0.3">
      <c r="A371" s="8">
        <v>8</v>
      </c>
      <c r="B371" s="9" t="s">
        <v>473</v>
      </c>
      <c r="C371" s="10">
        <v>0.93</v>
      </c>
      <c r="D371" s="10" t="s">
        <v>57</v>
      </c>
      <c r="E371" s="10">
        <v>1989705</v>
      </c>
      <c r="F371" s="3">
        <f t="shared" si="93"/>
        <v>1989705</v>
      </c>
      <c r="G371" s="4" t="s">
        <v>474</v>
      </c>
      <c r="H371" s="5">
        <f t="shared" si="94"/>
        <v>1850425.6500000001</v>
      </c>
      <c r="I371" s="11">
        <v>0</v>
      </c>
      <c r="J371" s="10">
        <f t="shared" si="99"/>
        <v>0.93</v>
      </c>
      <c r="K371" s="11">
        <f t="shared" si="100"/>
        <v>0</v>
      </c>
      <c r="L371" s="13">
        <f t="shared" si="101"/>
        <v>1850425.6500000001</v>
      </c>
      <c r="M371" s="17">
        <f t="shared" si="102"/>
        <v>1850425.6500000001</v>
      </c>
    </row>
    <row r="372" spans="1:13" x14ac:dyDescent="0.3">
      <c r="A372" s="8">
        <v>9</v>
      </c>
      <c r="B372" s="9" t="s">
        <v>475</v>
      </c>
      <c r="C372" s="10">
        <v>0.51</v>
      </c>
      <c r="D372" s="10" t="s">
        <v>57</v>
      </c>
      <c r="E372" s="10">
        <v>2293039</v>
      </c>
      <c r="F372" s="3">
        <f t="shared" si="93"/>
        <v>2293039</v>
      </c>
      <c r="G372" s="4" t="s">
        <v>476</v>
      </c>
      <c r="H372" s="5">
        <f t="shared" si="94"/>
        <v>1169449.8900000001</v>
      </c>
      <c r="I372" s="11">
        <v>0</v>
      </c>
      <c r="J372" s="10">
        <f t="shared" si="99"/>
        <v>0.51</v>
      </c>
      <c r="K372" s="11">
        <f t="shared" si="100"/>
        <v>0</v>
      </c>
      <c r="L372" s="13">
        <f t="shared" si="101"/>
        <v>1169449.8900000001</v>
      </c>
      <c r="M372" s="17">
        <f t="shared" si="102"/>
        <v>1169449.8900000001</v>
      </c>
    </row>
    <row r="373" spans="1:13" x14ac:dyDescent="0.3">
      <c r="A373" s="8">
        <v>10</v>
      </c>
      <c r="B373" s="9" t="s">
        <v>477</v>
      </c>
      <c r="C373" s="10">
        <v>0.4</v>
      </c>
      <c r="D373" s="10" t="s">
        <v>57</v>
      </c>
      <c r="E373" s="10">
        <v>1688112</v>
      </c>
      <c r="F373" s="3">
        <f t="shared" si="93"/>
        <v>1688112</v>
      </c>
      <c r="G373" s="4" t="s">
        <v>281</v>
      </c>
      <c r="H373" s="5">
        <f t="shared" si="94"/>
        <v>675244.8</v>
      </c>
      <c r="I373" s="11">
        <v>0</v>
      </c>
      <c r="J373" s="10">
        <f t="shared" si="99"/>
        <v>0.4</v>
      </c>
      <c r="K373" s="11">
        <f t="shared" si="100"/>
        <v>0</v>
      </c>
      <c r="L373" s="13">
        <f t="shared" si="101"/>
        <v>675244.8</v>
      </c>
      <c r="M373" s="17">
        <f t="shared" si="102"/>
        <v>675244.8</v>
      </c>
    </row>
    <row r="374" spans="1:13" x14ac:dyDescent="0.3">
      <c r="A374" s="8">
        <v>11</v>
      </c>
      <c r="B374" s="9" t="s">
        <v>425</v>
      </c>
      <c r="C374" s="10">
        <v>2.04</v>
      </c>
      <c r="D374" s="10" t="s">
        <v>57</v>
      </c>
      <c r="E374" s="10">
        <v>1448649</v>
      </c>
      <c r="F374" s="3">
        <f t="shared" si="93"/>
        <v>1448649</v>
      </c>
      <c r="G374" s="4" t="s">
        <v>159</v>
      </c>
      <c r="H374" s="5">
        <f t="shared" si="94"/>
        <v>2955243.96</v>
      </c>
      <c r="I374" s="11">
        <v>0</v>
      </c>
      <c r="J374" s="10">
        <f t="shared" si="99"/>
        <v>2.04</v>
      </c>
      <c r="K374" s="11">
        <f t="shared" si="100"/>
        <v>0</v>
      </c>
      <c r="L374" s="13">
        <f t="shared" si="101"/>
        <v>2955243.96</v>
      </c>
      <c r="M374" s="17">
        <f t="shared" si="102"/>
        <v>2955243.96</v>
      </c>
    </row>
    <row r="375" spans="1:13" x14ac:dyDescent="0.3">
      <c r="A375" s="8">
        <v>12</v>
      </c>
      <c r="B375" s="9" t="s">
        <v>425</v>
      </c>
      <c r="C375" s="10">
        <v>1.3</v>
      </c>
      <c r="D375" s="10" t="s">
        <v>57</v>
      </c>
      <c r="E375" s="10">
        <v>1448649</v>
      </c>
      <c r="F375" s="3">
        <f t="shared" si="93"/>
        <v>1448649</v>
      </c>
      <c r="G375" s="4" t="s">
        <v>159</v>
      </c>
      <c r="H375" s="5">
        <f t="shared" si="94"/>
        <v>1883243.7</v>
      </c>
      <c r="I375" s="11">
        <v>0</v>
      </c>
      <c r="J375" s="10">
        <f t="shared" si="99"/>
        <v>1.3</v>
      </c>
      <c r="K375" s="11">
        <f t="shared" si="100"/>
        <v>0</v>
      </c>
      <c r="L375" s="13">
        <f t="shared" si="101"/>
        <v>1883243.7</v>
      </c>
      <c r="M375" s="17">
        <f t="shared" si="102"/>
        <v>1883243.7</v>
      </c>
    </row>
    <row r="376" spans="1:13" ht="33.6" x14ac:dyDescent="0.3">
      <c r="A376" s="8">
        <v>13</v>
      </c>
      <c r="B376" s="9" t="s">
        <v>478</v>
      </c>
      <c r="C376" s="10">
        <v>0.44169999999999998</v>
      </c>
      <c r="D376" s="10" t="s">
        <v>146</v>
      </c>
      <c r="E376" s="10">
        <v>21320983</v>
      </c>
      <c r="F376" s="3">
        <f t="shared" si="93"/>
        <v>21320983</v>
      </c>
      <c r="G376" s="4" t="s">
        <v>147</v>
      </c>
      <c r="H376" s="5">
        <f t="shared" si="94"/>
        <v>9417478.1910999995</v>
      </c>
      <c r="I376" s="11">
        <v>0</v>
      </c>
      <c r="J376" s="10">
        <f t="shared" si="99"/>
        <v>0.44169999999999998</v>
      </c>
      <c r="K376" s="11">
        <f t="shared" si="100"/>
        <v>0</v>
      </c>
      <c r="L376" s="13">
        <f t="shared" si="101"/>
        <v>9417478.1910999995</v>
      </c>
      <c r="M376" s="17">
        <f t="shared" si="102"/>
        <v>9417478.1910999995</v>
      </c>
    </row>
    <row r="377" spans="1:13" ht="33.6" x14ac:dyDescent="0.3">
      <c r="A377" s="8">
        <v>14</v>
      </c>
      <c r="B377" s="9" t="s">
        <v>479</v>
      </c>
      <c r="C377" s="10">
        <v>0.3493</v>
      </c>
      <c r="D377" s="10" t="s">
        <v>146</v>
      </c>
      <c r="E377" s="10">
        <v>21378921</v>
      </c>
      <c r="F377" s="3">
        <f t="shared" si="93"/>
        <v>21378921</v>
      </c>
      <c r="G377" s="4" t="s">
        <v>290</v>
      </c>
      <c r="H377" s="5">
        <f t="shared" si="94"/>
        <v>7467657.1052999999</v>
      </c>
      <c r="I377" s="11">
        <v>0</v>
      </c>
      <c r="J377" s="10">
        <f t="shared" si="99"/>
        <v>0.3493</v>
      </c>
      <c r="K377" s="11">
        <f t="shared" si="100"/>
        <v>0</v>
      </c>
      <c r="L377" s="13">
        <f t="shared" si="101"/>
        <v>7467657.1052999999</v>
      </c>
      <c r="M377" s="17">
        <f t="shared" si="102"/>
        <v>7467657.1052999999</v>
      </c>
    </row>
    <row r="378" spans="1:13" ht="33.6" x14ac:dyDescent="0.3">
      <c r="A378" s="8">
        <v>15</v>
      </c>
      <c r="B378" s="9" t="s">
        <v>480</v>
      </c>
      <c r="C378" s="10">
        <v>0.61950000000000005</v>
      </c>
      <c r="D378" s="10" t="s">
        <v>146</v>
      </c>
      <c r="E378" s="10">
        <v>21916484</v>
      </c>
      <c r="F378" s="3">
        <f t="shared" si="93"/>
        <v>21916484</v>
      </c>
      <c r="G378" s="4" t="s">
        <v>481</v>
      </c>
      <c r="H378" s="5">
        <f t="shared" si="94"/>
        <v>13577261.838000001</v>
      </c>
      <c r="I378" s="11">
        <v>0</v>
      </c>
      <c r="J378" s="10">
        <f t="shared" si="99"/>
        <v>0.61950000000000005</v>
      </c>
      <c r="K378" s="11">
        <f t="shared" si="100"/>
        <v>0</v>
      </c>
      <c r="L378" s="13">
        <f t="shared" si="101"/>
        <v>13577261.838000001</v>
      </c>
      <c r="M378" s="17">
        <f t="shared" si="102"/>
        <v>13577261.838000001</v>
      </c>
    </row>
    <row r="379" spans="1:13" ht="33.6" x14ac:dyDescent="0.3">
      <c r="A379" s="8">
        <v>16</v>
      </c>
      <c r="B379" s="9" t="s">
        <v>482</v>
      </c>
      <c r="C379" s="10">
        <v>0.3342</v>
      </c>
      <c r="D379" s="10" t="s">
        <v>146</v>
      </c>
      <c r="E379" s="10">
        <v>22108474</v>
      </c>
      <c r="F379" s="3">
        <f t="shared" si="93"/>
        <v>22108474</v>
      </c>
      <c r="G379" s="4" t="s">
        <v>149</v>
      </c>
      <c r="H379" s="5">
        <f t="shared" si="94"/>
        <v>7388652.0108000003</v>
      </c>
      <c r="I379" s="11">
        <v>0</v>
      </c>
      <c r="J379" s="10">
        <f t="shared" si="99"/>
        <v>0.3342</v>
      </c>
      <c r="K379" s="11">
        <f t="shared" si="100"/>
        <v>0</v>
      </c>
      <c r="L379" s="13">
        <f t="shared" si="101"/>
        <v>7388652.0108000003</v>
      </c>
      <c r="M379" s="17">
        <f t="shared" si="102"/>
        <v>7388652.0108000003</v>
      </c>
    </row>
    <row r="380" spans="1:13" ht="33.6" x14ac:dyDescent="0.3">
      <c r="A380" s="8">
        <v>17</v>
      </c>
      <c r="B380" s="9" t="s">
        <v>483</v>
      </c>
      <c r="C380" s="10">
        <v>0.08</v>
      </c>
      <c r="D380" s="10" t="s">
        <v>146</v>
      </c>
      <c r="E380" s="10">
        <v>22176492</v>
      </c>
      <c r="F380" s="3">
        <f t="shared" si="93"/>
        <v>22176492</v>
      </c>
      <c r="G380" s="4" t="s">
        <v>484</v>
      </c>
      <c r="H380" s="5">
        <f t="shared" si="94"/>
        <v>1774119.36</v>
      </c>
      <c r="I380" s="11">
        <v>0</v>
      </c>
      <c r="J380" s="10">
        <f t="shared" si="99"/>
        <v>0.08</v>
      </c>
      <c r="K380" s="11">
        <f t="shared" si="100"/>
        <v>0</v>
      </c>
      <c r="L380" s="13">
        <f t="shared" si="101"/>
        <v>1774119.36</v>
      </c>
      <c r="M380" s="17">
        <f t="shared" si="102"/>
        <v>1774119.36</v>
      </c>
    </row>
    <row r="381" spans="1:13" ht="33.6" x14ac:dyDescent="0.3">
      <c r="A381" s="8">
        <v>18</v>
      </c>
      <c r="B381" s="9" t="s">
        <v>485</v>
      </c>
      <c r="C381" s="10">
        <v>0.25979999999999998</v>
      </c>
      <c r="D381" s="10" t="s">
        <v>146</v>
      </c>
      <c r="E381" s="10">
        <v>22071812</v>
      </c>
      <c r="F381" s="3">
        <f t="shared" si="93"/>
        <v>22071812</v>
      </c>
      <c r="G381" s="4" t="s">
        <v>486</v>
      </c>
      <c r="H381" s="5">
        <f t="shared" si="94"/>
        <v>5734256.7575999992</v>
      </c>
      <c r="I381" s="11">
        <v>0</v>
      </c>
      <c r="J381" s="10">
        <f t="shared" si="99"/>
        <v>0.25979999999999998</v>
      </c>
      <c r="K381" s="11">
        <f t="shared" si="100"/>
        <v>0</v>
      </c>
      <c r="L381" s="13">
        <f t="shared" si="101"/>
        <v>5734256.7575999992</v>
      </c>
      <c r="M381" s="17">
        <f t="shared" si="102"/>
        <v>5734256.7575999992</v>
      </c>
    </row>
    <row r="382" spans="1:13" ht="33.6" x14ac:dyDescent="0.3">
      <c r="A382" s="8">
        <v>19</v>
      </c>
      <c r="B382" s="9" t="s">
        <v>487</v>
      </c>
      <c r="C382" s="10">
        <v>8.2500000000000004E-2</v>
      </c>
      <c r="D382" s="10" t="s">
        <v>146</v>
      </c>
      <c r="E382" s="10">
        <v>22579010</v>
      </c>
      <c r="F382" s="3">
        <f t="shared" si="93"/>
        <v>22579010</v>
      </c>
      <c r="G382" s="4" t="s">
        <v>488</v>
      </c>
      <c r="H382" s="5">
        <f t="shared" si="94"/>
        <v>1862768.3250000002</v>
      </c>
      <c r="I382" s="11">
        <v>0</v>
      </c>
      <c r="J382" s="10">
        <f t="shared" si="99"/>
        <v>8.2500000000000004E-2</v>
      </c>
      <c r="K382" s="11"/>
      <c r="L382" s="13">
        <f t="shared" si="101"/>
        <v>1862768.3250000002</v>
      </c>
      <c r="M382" s="17">
        <f t="shared" si="102"/>
        <v>1862768.3250000002</v>
      </c>
    </row>
    <row r="383" spans="1:13" ht="33.6" x14ac:dyDescent="0.3">
      <c r="A383" s="8">
        <v>20</v>
      </c>
      <c r="B383" s="9" t="s">
        <v>489</v>
      </c>
      <c r="C383" s="10">
        <v>0.35210000000000002</v>
      </c>
      <c r="D383" s="10" t="s">
        <v>146</v>
      </c>
      <c r="E383" s="10">
        <v>21824113</v>
      </c>
      <c r="F383" s="3">
        <f t="shared" si="93"/>
        <v>21824113</v>
      </c>
      <c r="G383" s="4" t="s">
        <v>490</v>
      </c>
      <c r="H383" s="5">
        <f t="shared" si="94"/>
        <v>7684270.1873000003</v>
      </c>
      <c r="I383" s="11">
        <v>0</v>
      </c>
      <c r="J383" s="10">
        <f t="shared" si="99"/>
        <v>0.35210000000000002</v>
      </c>
      <c r="K383" s="11"/>
      <c r="L383" s="13">
        <f t="shared" si="101"/>
        <v>7684270.1873000003</v>
      </c>
      <c r="M383" s="17">
        <f t="shared" si="102"/>
        <v>7684270.1873000003</v>
      </c>
    </row>
    <row r="384" spans="1:13" x14ac:dyDescent="0.3">
      <c r="A384" s="8">
        <v>21</v>
      </c>
      <c r="B384" s="9" t="s">
        <v>293</v>
      </c>
      <c r="C384" s="10">
        <v>0.2369</v>
      </c>
      <c r="D384" s="10" t="s">
        <v>146</v>
      </c>
      <c r="E384" s="10">
        <v>9133626</v>
      </c>
      <c r="F384" s="3">
        <f t="shared" si="93"/>
        <v>9133626</v>
      </c>
      <c r="G384" s="4" t="s">
        <v>294</v>
      </c>
      <c r="H384" s="5">
        <f t="shared" si="94"/>
        <v>2163755.9994000001</v>
      </c>
      <c r="I384" s="11">
        <v>0</v>
      </c>
      <c r="J384" s="10">
        <f t="shared" si="99"/>
        <v>0.2369</v>
      </c>
      <c r="K384" s="11">
        <f t="shared" ref="K384:K400" si="103">+I384*G384</f>
        <v>0</v>
      </c>
      <c r="L384" s="13">
        <f t="shared" si="101"/>
        <v>2163755.9994000001</v>
      </c>
      <c r="M384" s="17">
        <f t="shared" si="102"/>
        <v>2163755.9994000001</v>
      </c>
    </row>
    <row r="385" spans="1:13" x14ac:dyDescent="0.3">
      <c r="A385" s="8">
        <v>22</v>
      </c>
      <c r="B385" s="9" t="s">
        <v>491</v>
      </c>
      <c r="C385" s="10">
        <v>9.5600000000000004E-2</v>
      </c>
      <c r="D385" s="10" t="s">
        <v>146</v>
      </c>
      <c r="E385" s="10">
        <v>21671879</v>
      </c>
      <c r="F385" s="3">
        <f t="shared" si="93"/>
        <v>21671879</v>
      </c>
      <c r="G385" s="4" t="s">
        <v>296</v>
      </c>
      <c r="H385" s="5">
        <f t="shared" si="94"/>
        <v>2071831.6324</v>
      </c>
      <c r="I385" s="11">
        <v>0</v>
      </c>
      <c r="J385" s="10">
        <f t="shared" si="99"/>
        <v>9.5600000000000004E-2</v>
      </c>
      <c r="K385" s="11">
        <f t="shared" si="103"/>
        <v>0</v>
      </c>
      <c r="L385" s="13">
        <f t="shared" si="101"/>
        <v>2071831.6324</v>
      </c>
      <c r="M385" s="17">
        <f t="shared" si="102"/>
        <v>2071831.6324</v>
      </c>
    </row>
    <row r="386" spans="1:13" x14ac:dyDescent="0.3">
      <c r="A386" s="8">
        <v>23</v>
      </c>
      <c r="B386" s="9" t="s">
        <v>264</v>
      </c>
      <c r="C386" s="10">
        <v>0.14130000000000001</v>
      </c>
      <c r="D386" s="10" t="s">
        <v>146</v>
      </c>
      <c r="E386" s="10">
        <v>20813156</v>
      </c>
      <c r="F386" s="3">
        <f t="shared" si="93"/>
        <v>20813156</v>
      </c>
      <c r="G386" s="4" t="s">
        <v>265</v>
      </c>
      <c r="H386" s="5">
        <f t="shared" si="94"/>
        <v>2940898.9428000003</v>
      </c>
      <c r="I386" s="11">
        <v>0</v>
      </c>
      <c r="J386" s="10">
        <f t="shared" si="99"/>
        <v>0.14130000000000001</v>
      </c>
      <c r="K386" s="11">
        <f t="shared" si="103"/>
        <v>0</v>
      </c>
      <c r="L386" s="13">
        <f t="shared" si="101"/>
        <v>2940898.9428000003</v>
      </c>
      <c r="M386" s="17">
        <f t="shared" si="102"/>
        <v>2940898.9428000003</v>
      </c>
    </row>
    <row r="387" spans="1:13" x14ac:dyDescent="0.3">
      <c r="A387" s="8">
        <v>24</v>
      </c>
      <c r="B387" s="9" t="s">
        <v>297</v>
      </c>
      <c r="C387" s="10">
        <v>0.2369</v>
      </c>
      <c r="D387" s="10" t="s">
        <v>146</v>
      </c>
      <c r="E387" s="10">
        <v>13990013</v>
      </c>
      <c r="F387" s="3">
        <f t="shared" si="93"/>
        <v>13990013</v>
      </c>
      <c r="G387" s="4" t="s">
        <v>246</v>
      </c>
      <c r="H387" s="5">
        <f t="shared" si="94"/>
        <v>3314234.0797000001</v>
      </c>
      <c r="I387" s="11">
        <v>0</v>
      </c>
      <c r="J387" s="10">
        <f t="shared" si="99"/>
        <v>0.2369</v>
      </c>
      <c r="K387" s="11">
        <f t="shared" si="103"/>
        <v>0</v>
      </c>
      <c r="L387" s="13">
        <f t="shared" si="101"/>
        <v>3314234.0797000001</v>
      </c>
      <c r="M387" s="17">
        <f t="shared" si="102"/>
        <v>3314234.0797000001</v>
      </c>
    </row>
    <row r="388" spans="1:13" ht="18" customHeight="1" x14ac:dyDescent="0.3">
      <c r="A388" s="8">
        <v>25</v>
      </c>
      <c r="B388" s="9" t="s">
        <v>298</v>
      </c>
      <c r="C388" s="10">
        <v>24</v>
      </c>
      <c r="D388" s="10" t="s">
        <v>299</v>
      </c>
      <c r="E388" s="10">
        <v>3490</v>
      </c>
      <c r="F388" s="3">
        <f t="shared" si="93"/>
        <v>3490</v>
      </c>
      <c r="G388" s="4" t="s">
        <v>300</v>
      </c>
      <c r="H388" s="5">
        <f t="shared" si="94"/>
        <v>83760</v>
      </c>
      <c r="I388" s="11">
        <v>0</v>
      </c>
      <c r="J388" s="10">
        <f t="shared" si="99"/>
        <v>24</v>
      </c>
      <c r="K388" s="11">
        <f t="shared" si="103"/>
        <v>0</v>
      </c>
      <c r="L388" s="13">
        <f t="shared" si="101"/>
        <v>83760</v>
      </c>
      <c r="M388" s="17">
        <f t="shared" si="102"/>
        <v>83760</v>
      </c>
    </row>
    <row r="389" spans="1:13" x14ac:dyDescent="0.3">
      <c r="A389" s="8">
        <v>26</v>
      </c>
      <c r="B389" s="9" t="s">
        <v>301</v>
      </c>
      <c r="C389" s="10">
        <v>0.2369</v>
      </c>
      <c r="D389" s="10" t="s">
        <v>146</v>
      </c>
      <c r="E389" s="10">
        <v>3510071</v>
      </c>
      <c r="F389" s="3">
        <f t="shared" si="93"/>
        <v>3510071</v>
      </c>
      <c r="G389" s="4" t="s">
        <v>302</v>
      </c>
      <c r="H389" s="5">
        <f t="shared" si="94"/>
        <v>831535.8199</v>
      </c>
      <c r="I389" s="11">
        <v>0</v>
      </c>
      <c r="J389" s="10">
        <f t="shared" si="99"/>
        <v>0.2369</v>
      </c>
      <c r="K389" s="11">
        <f t="shared" si="103"/>
        <v>0</v>
      </c>
      <c r="L389" s="13">
        <f t="shared" si="101"/>
        <v>831535.8199</v>
      </c>
      <c r="M389" s="17">
        <f t="shared" si="102"/>
        <v>831535.8199</v>
      </c>
    </row>
    <row r="390" spans="1:13" x14ac:dyDescent="0.3">
      <c r="A390" s="8">
        <v>27</v>
      </c>
      <c r="B390" s="9" t="s">
        <v>492</v>
      </c>
      <c r="C390" s="10">
        <v>0.2369</v>
      </c>
      <c r="D390" s="10" t="s">
        <v>146</v>
      </c>
      <c r="E390" s="10">
        <v>31164756</v>
      </c>
      <c r="F390" s="3">
        <f t="shared" si="93"/>
        <v>31164756</v>
      </c>
      <c r="G390" s="4" t="s">
        <v>493</v>
      </c>
      <c r="H390" s="5">
        <f t="shared" si="94"/>
        <v>7382930.6963999998</v>
      </c>
      <c r="I390" s="11">
        <v>0</v>
      </c>
      <c r="J390" s="10">
        <f t="shared" si="99"/>
        <v>0.2369</v>
      </c>
      <c r="K390" s="11">
        <f t="shared" si="103"/>
        <v>0</v>
      </c>
      <c r="L390" s="13">
        <f t="shared" si="101"/>
        <v>7382930.6963999998</v>
      </c>
      <c r="M390" s="17">
        <f t="shared" si="102"/>
        <v>7382930.6963999998</v>
      </c>
    </row>
    <row r="391" spans="1:13" x14ac:dyDescent="0.3">
      <c r="A391" s="8">
        <v>28</v>
      </c>
      <c r="B391" s="9" t="s">
        <v>264</v>
      </c>
      <c r="C391" s="10">
        <v>2.8400000000000002E-2</v>
      </c>
      <c r="D391" s="10" t="s">
        <v>146</v>
      </c>
      <c r="E391" s="10">
        <v>20813156</v>
      </c>
      <c r="F391" s="3">
        <f t="shared" ref="F391:F454" si="104">ROUND(G391,0)</f>
        <v>20813156</v>
      </c>
      <c r="G391" s="4" t="s">
        <v>265</v>
      </c>
      <c r="H391" s="5">
        <f t="shared" si="94"/>
        <v>591093.63040000002</v>
      </c>
      <c r="I391" s="11">
        <v>0</v>
      </c>
      <c r="J391" s="10">
        <f t="shared" si="99"/>
        <v>2.8400000000000002E-2</v>
      </c>
      <c r="K391" s="11">
        <f t="shared" si="103"/>
        <v>0</v>
      </c>
      <c r="L391" s="13">
        <f t="shared" si="101"/>
        <v>591093.63040000002</v>
      </c>
      <c r="M391" s="17">
        <f t="shared" si="102"/>
        <v>591093.63040000002</v>
      </c>
    </row>
    <row r="392" spans="1:13" x14ac:dyDescent="0.3">
      <c r="A392" s="8">
        <v>29</v>
      </c>
      <c r="B392" s="9" t="s">
        <v>494</v>
      </c>
      <c r="C392" s="10">
        <v>2.4899999999999999E-2</v>
      </c>
      <c r="D392" s="10" t="s">
        <v>146</v>
      </c>
      <c r="E392" s="10">
        <v>21671879</v>
      </c>
      <c r="F392" s="3">
        <f t="shared" si="104"/>
        <v>21671879</v>
      </c>
      <c r="G392" s="4" t="s">
        <v>296</v>
      </c>
      <c r="H392" s="5">
        <f t="shared" si="94"/>
        <v>539629.78709999996</v>
      </c>
      <c r="I392" s="11">
        <v>0</v>
      </c>
      <c r="J392" s="10">
        <f t="shared" si="99"/>
        <v>2.4899999999999999E-2</v>
      </c>
      <c r="K392" s="11">
        <f t="shared" si="103"/>
        <v>0</v>
      </c>
      <c r="L392" s="13">
        <f t="shared" si="101"/>
        <v>539629.78709999996</v>
      </c>
      <c r="M392" s="17">
        <f t="shared" si="102"/>
        <v>539629.78709999996</v>
      </c>
    </row>
    <row r="393" spans="1:13" x14ac:dyDescent="0.3">
      <c r="A393" s="8">
        <v>30</v>
      </c>
      <c r="B393" s="9" t="s">
        <v>495</v>
      </c>
      <c r="C393" s="10">
        <v>2.0500000000000001E-2</v>
      </c>
      <c r="D393" s="10" t="s">
        <v>146</v>
      </c>
      <c r="E393" s="10">
        <v>21671879</v>
      </c>
      <c r="F393" s="3">
        <f t="shared" si="104"/>
        <v>21671879</v>
      </c>
      <c r="G393" s="4" t="s">
        <v>296</v>
      </c>
      <c r="H393" s="5">
        <f t="shared" si="94"/>
        <v>444273.51949999999</v>
      </c>
      <c r="I393" s="11">
        <v>0</v>
      </c>
      <c r="J393" s="10">
        <f t="shared" si="99"/>
        <v>2.0500000000000001E-2</v>
      </c>
      <c r="K393" s="11">
        <f t="shared" si="103"/>
        <v>0</v>
      </c>
      <c r="L393" s="13">
        <f t="shared" si="101"/>
        <v>444273.51949999999</v>
      </c>
      <c r="M393" s="17">
        <f t="shared" si="102"/>
        <v>444273.51949999999</v>
      </c>
    </row>
    <row r="394" spans="1:13" x14ac:dyDescent="0.3">
      <c r="A394" s="8">
        <v>31</v>
      </c>
      <c r="B394" s="9" t="s">
        <v>262</v>
      </c>
      <c r="C394" s="10">
        <v>0.16320000000000001</v>
      </c>
      <c r="D394" s="10" t="s">
        <v>146</v>
      </c>
      <c r="E394" s="10">
        <v>20359942</v>
      </c>
      <c r="F394" s="3">
        <f t="shared" si="104"/>
        <v>20359942</v>
      </c>
      <c r="G394" s="4" t="s">
        <v>263</v>
      </c>
      <c r="H394" s="5">
        <f t="shared" si="94"/>
        <v>3322742.5344000002</v>
      </c>
      <c r="I394" s="11">
        <v>0</v>
      </c>
      <c r="J394" s="10">
        <f t="shared" si="99"/>
        <v>0.16320000000000001</v>
      </c>
      <c r="K394" s="11">
        <f t="shared" si="103"/>
        <v>0</v>
      </c>
      <c r="L394" s="13">
        <f t="shared" si="101"/>
        <v>3322742.5344000002</v>
      </c>
      <c r="M394" s="17">
        <f t="shared" si="102"/>
        <v>3322742.5344000002</v>
      </c>
    </row>
    <row r="395" spans="1:13" x14ac:dyDescent="0.3">
      <c r="A395" s="8">
        <v>32</v>
      </c>
      <c r="B395" s="9" t="s">
        <v>297</v>
      </c>
      <c r="C395" s="10">
        <v>2.4899999999999999E-2</v>
      </c>
      <c r="D395" s="10" t="s">
        <v>146</v>
      </c>
      <c r="E395" s="10">
        <v>13990013</v>
      </c>
      <c r="F395" s="3">
        <f t="shared" si="104"/>
        <v>13990013</v>
      </c>
      <c r="G395" s="4" t="s">
        <v>246</v>
      </c>
      <c r="H395" s="5">
        <f t="shared" si="94"/>
        <v>348351.32370000001</v>
      </c>
      <c r="I395" s="11">
        <v>0</v>
      </c>
      <c r="J395" s="10">
        <f t="shared" si="99"/>
        <v>2.4899999999999999E-2</v>
      </c>
      <c r="K395" s="11">
        <f t="shared" si="103"/>
        <v>0</v>
      </c>
      <c r="L395" s="13">
        <f t="shared" si="101"/>
        <v>348351.32370000001</v>
      </c>
      <c r="M395" s="17">
        <f t="shared" si="102"/>
        <v>348351.32370000001</v>
      </c>
    </row>
    <row r="396" spans="1:13" x14ac:dyDescent="0.3">
      <c r="A396" s="8">
        <v>33</v>
      </c>
      <c r="B396" s="9" t="s">
        <v>496</v>
      </c>
      <c r="C396" s="10">
        <v>2.4899999999999999E-2</v>
      </c>
      <c r="D396" s="10" t="s">
        <v>146</v>
      </c>
      <c r="E396" s="10">
        <v>3510071</v>
      </c>
      <c r="F396" s="3">
        <f t="shared" si="104"/>
        <v>3510071</v>
      </c>
      <c r="G396" s="4" t="s">
        <v>302</v>
      </c>
      <c r="H396" s="5">
        <f t="shared" si="94"/>
        <v>87400.767899999992</v>
      </c>
      <c r="I396" s="11">
        <v>0</v>
      </c>
      <c r="J396" s="10">
        <f t="shared" si="99"/>
        <v>2.4899999999999999E-2</v>
      </c>
      <c r="K396" s="11">
        <f t="shared" si="103"/>
        <v>0</v>
      </c>
      <c r="L396" s="13">
        <f t="shared" si="101"/>
        <v>87400.767899999992</v>
      </c>
      <c r="M396" s="17">
        <f t="shared" si="102"/>
        <v>87400.767899999992</v>
      </c>
    </row>
    <row r="397" spans="1:13" x14ac:dyDescent="0.3">
      <c r="A397" s="8">
        <v>34</v>
      </c>
      <c r="B397" s="9" t="s">
        <v>150</v>
      </c>
      <c r="C397" s="10">
        <v>9.4</v>
      </c>
      <c r="D397" s="10" t="s">
        <v>151</v>
      </c>
      <c r="E397" s="10">
        <v>811731</v>
      </c>
      <c r="F397" s="3">
        <f t="shared" si="104"/>
        <v>811731</v>
      </c>
      <c r="G397" s="4" t="s">
        <v>152</v>
      </c>
      <c r="H397" s="5">
        <f t="shared" ref="H397:H460" si="105">G397*C397</f>
        <v>7630271.4000000004</v>
      </c>
      <c r="I397" s="11">
        <v>0</v>
      </c>
      <c r="J397" s="10">
        <f t="shared" si="99"/>
        <v>9.4</v>
      </c>
      <c r="K397" s="11">
        <f t="shared" si="103"/>
        <v>0</v>
      </c>
      <c r="L397" s="13">
        <f t="shared" si="101"/>
        <v>7630271.4000000004</v>
      </c>
      <c r="M397" s="17">
        <f t="shared" si="102"/>
        <v>7630271.4000000004</v>
      </c>
    </row>
    <row r="398" spans="1:13" ht="33.6" x14ac:dyDescent="0.3">
      <c r="A398" s="8">
        <v>35</v>
      </c>
      <c r="B398" s="9" t="s">
        <v>497</v>
      </c>
      <c r="C398" s="10">
        <v>2.8000000000000001E-2</v>
      </c>
      <c r="D398" s="10" t="s">
        <v>127</v>
      </c>
      <c r="E398" s="10">
        <v>4666782</v>
      </c>
      <c r="F398" s="3">
        <f t="shared" si="104"/>
        <v>4666782</v>
      </c>
      <c r="G398" s="4" t="s">
        <v>498</v>
      </c>
      <c r="H398" s="5">
        <f t="shared" si="105"/>
        <v>130669.89600000001</v>
      </c>
      <c r="I398" s="11">
        <v>0</v>
      </c>
      <c r="J398" s="10">
        <f t="shared" si="99"/>
        <v>2.8000000000000001E-2</v>
      </c>
      <c r="K398" s="11">
        <f t="shared" si="103"/>
        <v>0</v>
      </c>
      <c r="L398" s="13">
        <f t="shared" si="101"/>
        <v>130669.89600000001</v>
      </c>
      <c r="M398" s="17">
        <f t="shared" si="102"/>
        <v>130669.89600000001</v>
      </c>
    </row>
    <row r="399" spans="1:13" ht="19.5" customHeight="1" x14ac:dyDescent="0.3">
      <c r="A399" s="8">
        <v>36</v>
      </c>
      <c r="B399" s="9" t="s">
        <v>163</v>
      </c>
      <c r="C399" s="10">
        <v>2.6179999999999999</v>
      </c>
      <c r="D399" s="10" t="s">
        <v>36</v>
      </c>
      <c r="E399" s="10">
        <v>3996591</v>
      </c>
      <c r="F399" s="3">
        <f t="shared" si="104"/>
        <v>3996591</v>
      </c>
      <c r="G399" s="4" t="s">
        <v>462</v>
      </c>
      <c r="H399" s="5">
        <f t="shared" si="105"/>
        <v>10463075.238</v>
      </c>
      <c r="I399" s="11">
        <v>0</v>
      </c>
      <c r="J399" s="10">
        <f t="shared" si="99"/>
        <v>2.6179999999999999</v>
      </c>
      <c r="K399" s="11">
        <f t="shared" si="103"/>
        <v>0</v>
      </c>
      <c r="L399" s="13">
        <f t="shared" si="101"/>
        <v>10463075.238</v>
      </c>
      <c r="M399" s="17">
        <f t="shared" si="102"/>
        <v>10463075.238</v>
      </c>
    </row>
    <row r="400" spans="1:13" x14ac:dyDescent="0.3">
      <c r="A400" s="8">
        <v>37</v>
      </c>
      <c r="B400" s="9" t="s">
        <v>165</v>
      </c>
      <c r="C400" s="10">
        <v>1.546</v>
      </c>
      <c r="D400" s="10" t="s">
        <v>36</v>
      </c>
      <c r="E400" s="10">
        <v>4799682</v>
      </c>
      <c r="F400" s="3">
        <f t="shared" si="104"/>
        <v>4799682</v>
      </c>
      <c r="G400" s="4" t="s">
        <v>166</v>
      </c>
      <c r="H400" s="5">
        <f t="shared" si="105"/>
        <v>7420308.3720000004</v>
      </c>
      <c r="I400" s="11">
        <v>0</v>
      </c>
      <c r="J400" s="10">
        <f t="shared" si="99"/>
        <v>1.546</v>
      </c>
      <c r="K400" s="11">
        <f t="shared" si="103"/>
        <v>0</v>
      </c>
      <c r="L400" s="13">
        <f t="shared" si="101"/>
        <v>7420308.3720000004</v>
      </c>
      <c r="M400" s="17">
        <f t="shared" si="102"/>
        <v>7420308.3720000004</v>
      </c>
    </row>
    <row r="401" spans="1:13" s="25" customFormat="1" x14ac:dyDescent="0.3">
      <c r="A401" s="1" t="s">
        <v>499</v>
      </c>
      <c r="B401" s="2" t="s">
        <v>500</v>
      </c>
      <c r="C401" s="2"/>
      <c r="D401" s="2"/>
      <c r="E401" s="2">
        <v>0</v>
      </c>
      <c r="F401" s="3">
        <f t="shared" si="104"/>
        <v>0</v>
      </c>
      <c r="G401" s="4"/>
      <c r="H401" s="5"/>
      <c r="I401" s="6"/>
      <c r="J401" s="6"/>
      <c r="K401" s="28"/>
      <c r="L401" s="7"/>
      <c r="M401" s="22"/>
    </row>
    <row r="402" spans="1:13" x14ac:dyDescent="0.3">
      <c r="A402" s="8">
        <v>1</v>
      </c>
      <c r="B402" s="9" t="s">
        <v>157</v>
      </c>
      <c r="C402" s="10">
        <v>32.99</v>
      </c>
      <c r="D402" s="10" t="s">
        <v>57</v>
      </c>
      <c r="E402" s="10">
        <v>1688112</v>
      </c>
      <c r="F402" s="3">
        <f t="shared" si="104"/>
        <v>1688112</v>
      </c>
      <c r="G402" s="4" t="s">
        <v>281</v>
      </c>
      <c r="H402" s="5">
        <f t="shared" si="105"/>
        <v>55690814.880000003</v>
      </c>
      <c r="I402" s="10">
        <f>+C402</f>
        <v>32.99</v>
      </c>
      <c r="J402" s="11">
        <v>0</v>
      </c>
      <c r="K402" s="5">
        <f t="shared" ref="K402:K415" si="106">+I402*G402</f>
        <v>55690814.880000003</v>
      </c>
      <c r="L402" s="19">
        <f t="shared" ref="L402:L415" si="107">+J402*G402</f>
        <v>0</v>
      </c>
      <c r="M402" s="17">
        <f t="shared" ref="M402:M415" si="108">+K402+L402</f>
        <v>55690814.880000003</v>
      </c>
    </row>
    <row r="403" spans="1:13" x14ac:dyDescent="0.3">
      <c r="A403" s="8">
        <v>2</v>
      </c>
      <c r="B403" s="9" t="s">
        <v>155</v>
      </c>
      <c r="C403" s="10">
        <v>7.44</v>
      </c>
      <c r="D403" s="10" t="s">
        <v>57</v>
      </c>
      <c r="E403" s="10">
        <v>2526796</v>
      </c>
      <c r="F403" s="3">
        <f t="shared" si="104"/>
        <v>2526796</v>
      </c>
      <c r="G403" s="4" t="s">
        <v>420</v>
      </c>
      <c r="H403" s="5">
        <f t="shared" si="105"/>
        <v>18799362.240000002</v>
      </c>
      <c r="I403" s="10">
        <f t="shared" ref="I403:I415" si="109">+C403</f>
        <v>7.44</v>
      </c>
      <c r="J403" s="11">
        <v>0</v>
      </c>
      <c r="K403" s="5">
        <f t="shared" si="106"/>
        <v>18799362.240000002</v>
      </c>
      <c r="L403" s="19">
        <f t="shared" si="107"/>
        <v>0</v>
      </c>
      <c r="M403" s="17">
        <f t="shared" si="108"/>
        <v>18799362.240000002</v>
      </c>
    </row>
    <row r="404" spans="1:13" ht="19.5" customHeight="1" x14ac:dyDescent="0.3">
      <c r="A404" s="8">
        <v>3</v>
      </c>
      <c r="B404" s="9" t="s">
        <v>501</v>
      </c>
      <c r="C404" s="10">
        <v>30.5</v>
      </c>
      <c r="D404" s="10" t="s">
        <v>57</v>
      </c>
      <c r="E404" s="10">
        <v>2587412</v>
      </c>
      <c r="F404" s="3">
        <f t="shared" si="104"/>
        <v>2587412</v>
      </c>
      <c r="G404" s="4" t="s">
        <v>502</v>
      </c>
      <c r="H404" s="5">
        <f t="shared" si="105"/>
        <v>78916066</v>
      </c>
      <c r="I404" s="10">
        <f t="shared" si="109"/>
        <v>30.5</v>
      </c>
      <c r="J404" s="11">
        <v>0</v>
      </c>
      <c r="K404" s="5">
        <f t="shared" si="106"/>
        <v>78916066</v>
      </c>
      <c r="L404" s="19">
        <f t="shared" si="107"/>
        <v>0</v>
      </c>
      <c r="M404" s="17">
        <f t="shared" si="108"/>
        <v>78916066</v>
      </c>
    </row>
    <row r="405" spans="1:13" x14ac:dyDescent="0.3">
      <c r="A405" s="8">
        <v>4</v>
      </c>
      <c r="B405" s="9" t="s">
        <v>467</v>
      </c>
      <c r="C405" s="10">
        <v>5.78</v>
      </c>
      <c r="D405" s="10" t="s">
        <v>57</v>
      </c>
      <c r="E405" s="10">
        <v>1688112</v>
      </c>
      <c r="F405" s="3">
        <f t="shared" si="104"/>
        <v>1688112</v>
      </c>
      <c r="G405" s="4" t="s">
        <v>281</v>
      </c>
      <c r="H405" s="5">
        <f t="shared" si="105"/>
        <v>9757287.3600000013</v>
      </c>
      <c r="I405" s="10">
        <f t="shared" si="109"/>
        <v>5.78</v>
      </c>
      <c r="J405" s="11">
        <v>0</v>
      </c>
      <c r="K405" s="5">
        <f t="shared" si="106"/>
        <v>9757287.3600000013</v>
      </c>
      <c r="L405" s="19">
        <f t="shared" si="107"/>
        <v>0</v>
      </c>
      <c r="M405" s="17">
        <f t="shared" si="108"/>
        <v>9757287.3600000013</v>
      </c>
    </row>
    <row r="406" spans="1:13" x14ac:dyDescent="0.3">
      <c r="A406" s="8">
        <v>5</v>
      </c>
      <c r="B406" s="9" t="s">
        <v>503</v>
      </c>
      <c r="C406" s="10">
        <v>6.31</v>
      </c>
      <c r="D406" s="10" t="s">
        <v>57</v>
      </c>
      <c r="E406" s="10">
        <v>2106844</v>
      </c>
      <c r="F406" s="3">
        <f t="shared" si="104"/>
        <v>2106844</v>
      </c>
      <c r="G406" s="4" t="s">
        <v>285</v>
      </c>
      <c r="H406" s="5">
        <f t="shared" si="105"/>
        <v>13294185.639999999</v>
      </c>
      <c r="I406" s="10">
        <f t="shared" si="109"/>
        <v>6.31</v>
      </c>
      <c r="J406" s="11">
        <v>0</v>
      </c>
      <c r="K406" s="5">
        <f t="shared" si="106"/>
        <v>13294185.639999999</v>
      </c>
      <c r="L406" s="19">
        <f t="shared" si="107"/>
        <v>0</v>
      </c>
      <c r="M406" s="17">
        <f t="shared" si="108"/>
        <v>13294185.639999999</v>
      </c>
    </row>
    <row r="407" spans="1:13" x14ac:dyDescent="0.3">
      <c r="A407" s="8">
        <v>6</v>
      </c>
      <c r="B407" s="9" t="s">
        <v>504</v>
      </c>
      <c r="C407" s="10">
        <v>7.99</v>
      </c>
      <c r="D407" s="10" t="s">
        <v>57</v>
      </c>
      <c r="E407" s="10">
        <v>1688112</v>
      </c>
      <c r="F407" s="3">
        <f t="shared" si="104"/>
        <v>1688112</v>
      </c>
      <c r="G407" s="4" t="s">
        <v>281</v>
      </c>
      <c r="H407" s="5">
        <f t="shared" si="105"/>
        <v>13488014.880000001</v>
      </c>
      <c r="I407" s="10">
        <f t="shared" si="109"/>
        <v>7.99</v>
      </c>
      <c r="J407" s="11">
        <v>0</v>
      </c>
      <c r="K407" s="5">
        <f t="shared" si="106"/>
        <v>13488014.880000001</v>
      </c>
      <c r="L407" s="19">
        <f t="shared" si="107"/>
        <v>0</v>
      </c>
      <c r="M407" s="17">
        <f t="shared" si="108"/>
        <v>13488014.880000001</v>
      </c>
    </row>
    <row r="408" spans="1:13" x14ac:dyDescent="0.3">
      <c r="A408" s="8">
        <v>7</v>
      </c>
      <c r="B408" s="9" t="s">
        <v>177</v>
      </c>
      <c r="C408" s="10">
        <v>6.12</v>
      </c>
      <c r="D408" s="10" t="s">
        <v>57</v>
      </c>
      <c r="E408" s="10">
        <v>1773804</v>
      </c>
      <c r="F408" s="3">
        <f t="shared" si="104"/>
        <v>1773804</v>
      </c>
      <c r="G408" s="4" t="s">
        <v>424</v>
      </c>
      <c r="H408" s="5">
        <f t="shared" si="105"/>
        <v>10855680.48</v>
      </c>
      <c r="I408" s="10">
        <f t="shared" si="109"/>
        <v>6.12</v>
      </c>
      <c r="J408" s="11">
        <v>0</v>
      </c>
      <c r="K408" s="5">
        <f t="shared" si="106"/>
        <v>10855680.48</v>
      </c>
      <c r="L408" s="19">
        <f t="shared" si="107"/>
        <v>0</v>
      </c>
      <c r="M408" s="17">
        <f t="shared" si="108"/>
        <v>10855680.48</v>
      </c>
    </row>
    <row r="409" spans="1:13" x14ac:dyDescent="0.3">
      <c r="A409" s="8">
        <v>8</v>
      </c>
      <c r="B409" s="9" t="s">
        <v>425</v>
      </c>
      <c r="C409" s="10">
        <v>2.7</v>
      </c>
      <c r="D409" s="10" t="s">
        <v>57</v>
      </c>
      <c r="E409" s="10">
        <v>1448649</v>
      </c>
      <c r="F409" s="3">
        <f t="shared" si="104"/>
        <v>1448649</v>
      </c>
      <c r="G409" s="4" t="s">
        <v>159</v>
      </c>
      <c r="H409" s="5">
        <f t="shared" si="105"/>
        <v>3911352.3000000003</v>
      </c>
      <c r="I409" s="10">
        <f t="shared" si="109"/>
        <v>2.7</v>
      </c>
      <c r="J409" s="11">
        <v>0</v>
      </c>
      <c r="K409" s="5">
        <f t="shared" si="106"/>
        <v>3911352.3000000003</v>
      </c>
      <c r="L409" s="19">
        <f t="shared" si="107"/>
        <v>0</v>
      </c>
      <c r="M409" s="17">
        <f t="shared" si="108"/>
        <v>3911352.3000000003</v>
      </c>
    </row>
    <row r="410" spans="1:13" x14ac:dyDescent="0.3">
      <c r="A410" s="8">
        <v>9</v>
      </c>
      <c r="B410" s="9" t="s">
        <v>286</v>
      </c>
      <c r="C410" s="10">
        <v>119.33329999999999</v>
      </c>
      <c r="D410" s="10" t="s">
        <v>114</v>
      </c>
      <c r="E410" s="10">
        <v>60580</v>
      </c>
      <c r="F410" s="3">
        <f t="shared" si="104"/>
        <v>60580</v>
      </c>
      <c r="G410" s="4" t="s">
        <v>287</v>
      </c>
      <c r="H410" s="5">
        <f t="shared" si="105"/>
        <v>7229211.3139999993</v>
      </c>
      <c r="I410" s="10">
        <f t="shared" si="109"/>
        <v>119.33329999999999</v>
      </c>
      <c r="J410" s="11">
        <v>0</v>
      </c>
      <c r="K410" s="5">
        <f t="shared" si="106"/>
        <v>7229211.3139999993</v>
      </c>
      <c r="L410" s="19">
        <f t="shared" si="107"/>
        <v>0</v>
      </c>
      <c r="M410" s="17">
        <f t="shared" si="108"/>
        <v>7229211.3139999993</v>
      </c>
    </row>
    <row r="411" spans="1:13" x14ac:dyDescent="0.3">
      <c r="A411" s="8">
        <v>10</v>
      </c>
      <c r="B411" s="9" t="s">
        <v>150</v>
      </c>
      <c r="C411" s="10">
        <v>12.6</v>
      </c>
      <c r="D411" s="10" t="s">
        <v>151</v>
      </c>
      <c r="E411" s="10">
        <v>811731</v>
      </c>
      <c r="F411" s="3">
        <f t="shared" si="104"/>
        <v>811731</v>
      </c>
      <c r="G411" s="4" t="s">
        <v>152</v>
      </c>
      <c r="H411" s="5">
        <f t="shared" si="105"/>
        <v>10227810.6</v>
      </c>
      <c r="I411" s="10">
        <f t="shared" si="109"/>
        <v>12.6</v>
      </c>
      <c r="J411" s="11">
        <v>0</v>
      </c>
      <c r="K411" s="5">
        <f t="shared" si="106"/>
        <v>10227810.6</v>
      </c>
      <c r="L411" s="19">
        <f t="shared" si="107"/>
        <v>0</v>
      </c>
      <c r="M411" s="17">
        <f t="shared" si="108"/>
        <v>10227810.6</v>
      </c>
    </row>
    <row r="412" spans="1:13" x14ac:dyDescent="0.3">
      <c r="A412" s="8">
        <v>11</v>
      </c>
      <c r="B412" s="9" t="s">
        <v>145</v>
      </c>
      <c r="C412" s="10">
        <v>2.2029999999999998</v>
      </c>
      <c r="D412" s="10" t="s">
        <v>146</v>
      </c>
      <c r="E412" s="10">
        <v>21320983</v>
      </c>
      <c r="F412" s="3">
        <f t="shared" si="104"/>
        <v>21320983</v>
      </c>
      <c r="G412" s="4" t="s">
        <v>147</v>
      </c>
      <c r="H412" s="5">
        <f t="shared" si="105"/>
        <v>46970125.548999995</v>
      </c>
      <c r="I412" s="10">
        <f t="shared" si="109"/>
        <v>2.2029999999999998</v>
      </c>
      <c r="J412" s="11">
        <v>0</v>
      </c>
      <c r="K412" s="5">
        <f t="shared" si="106"/>
        <v>46970125.548999995</v>
      </c>
      <c r="L412" s="19">
        <f t="shared" si="107"/>
        <v>0</v>
      </c>
      <c r="M412" s="17">
        <f t="shared" si="108"/>
        <v>46970125.548999995</v>
      </c>
    </row>
    <row r="413" spans="1:13" x14ac:dyDescent="0.3">
      <c r="A413" s="8">
        <v>12</v>
      </c>
      <c r="B413" s="9" t="s">
        <v>148</v>
      </c>
      <c r="C413" s="10">
        <v>2.0865999999999998</v>
      </c>
      <c r="D413" s="10" t="s">
        <v>146</v>
      </c>
      <c r="E413" s="10">
        <v>22108474</v>
      </c>
      <c r="F413" s="3">
        <f t="shared" si="104"/>
        <v>22108474</v>
      </c>
      <c r="G413" s="4" t="s">
        <v>149</v>
      </c>
      <c r="H413" s="5">
        <f t="shared" si="105"/>
        <v>46131541.848399997</v>
      </c>
      <c r="I413" s="10">
        <f t="shared" si="109"/>
        <v>2.0865999999999998</v>
      </c>
      <c r="J413" s="11">
        <v>0</v>
      </c>
      <c r="K413" s="5">
        <f t="shared" si="106"/>
        <v>46131541.848399997</v>
      </c>
      <c r="L413" s="19">
        <f t="shared" si="107"/>
        <v>0</v>
      </c>
      <c r="M413" s="17">
        <f t="shared" si="108"/>
        <v>46131541.848399997</v>
      </c>
    </row>
    <row r="414" spans="1:13" ht="19.5" customHeight="1" x14ac:dyDescent="0.3">
      <c r="A414" s="8">
        <v>13</v>
      </c>
      <c r="B414" s="9" t="s">
        <v>163</v>
      </c>
      <c r="C414" s="10">
        <v>6.1120000000000001</v>
      </c>
      <c r="D414" s="10" t="s">
        <v>36</v>
      </c>
      <c r="E414" s="10">
        <v>3996591</v>
      </c>
      <c r="F414" s="3">
        <f t="shared" si="104"/>
        <v>3996591</v>
      </c>
      <c r="G414" s="4" t="s">
        <v>462</v>
      </c>
      <c r="H414" s="5">
        <f t="shared" si="105"/>
        <v>24427164.192000002</v>
      </c>
      <c r="I414" s="10">
        <f t="shared" si="109"/>
        <v>6.1120000000000001</v>
      </c>
      <c r="J414" s="11">
        <v>0</v>
      </c>
      <c r="K414" s="5">
        <f t="shared" si="106"/>
        <v>24427164.192000002</v>
      </c>
      <c r="L414" s="19">
        <f t="shared" si="107"/>
        <v>0</v>
      </c>
      <c r="M414" s="17">
        <f t="shared" si="108"/>
        <v>24427164.192000002</v>
      </c>
    </row>
    <row r="415" spans="1:13" x14ac:dyDescent="0.3">
      <c r="A415" s="8">
        <v>14</v>
      </c>
      <c r="B415" s="9" t="s">
        <v>165</v>
      </c>
      <c r="C415" s="10">
        <v>2.37</v>
      </c>
      <c r="D415" s="10" t="s">
        <v>36</v>
      </c>
      <c r="E415" s="10">
        <v>4799682</v>
      </c>
      <c r="F415" s="3">
        <f t="shared" si="104"/>
        <v>4799682</v>
      </c>
      <c r="G415" s="4" t="s">
        <v>166</v>
      </c>
      <c r="H415" s="5">
        <f t="shared" si="105"/>
        <v>11375246.34</v>
      </c>
      <c r="I415" s="10">
        <f t="shared" si="109"/>
        <v>2.37</v>
      </c>
      <c r="J415" s="11">
        <v>0</v>
      </c>
      <c r="K415" s="5">
        <f t="shared" si="106"/>
        <v>11375246.34</v>
      </c>
      <c r="L415" s="19">
        <f t="shared" si="107"/>
        <v>0</v>
      </c>
      <c r="M415" s="17">
        <f t="shared" si="108"/>
        <v>11375246.34</v>
      </c>
    </row>
    <row r="416" spans="1:13" s="25" customFormat="1" x14ac:dyDescent="0.3">
      <c r="A416" s="1" t="s">
        <v>505</v>
      </c>
      <c r="B416" s="2" t="s">
        <v>506</v>
      </c>
      <c r="C416" s="2"/>
      <c r="D416" s="2"/>
      <c r="E416" s="2">
        <v>0</v>
      </c>
      <c r="F416" s="3">
        <f t="shared" si="104"/>
        <v>0</v>
      </c>
      <c r="G416" s="4"/>
      <c r="H416" s="5"/>
      <c r="I416" s="6"/>
      <c r="J416" s="6"/>
      <c r="K416" s="28"/>
      <c r="L416" s="7"/>
      <c r="M416" s="22"/>
    </row>
    <row r="417" spans="1:13" ht="23.25" customHeight="1" x14ac:dyDescent="0.3">
      <c r="A417" s="8">
        <v>1</v>
      </c>
      <c r="B417" s="9" t="s">
        <v>507</v>
      </c>
      <c r="C417" s="10">
        <v>0.53</v>
      </c>
      <c r="D417" s="10" t="s">
        <v>57</v>
      </c>
      <c r="E417" s="10">
        <v>1898621</v>
      </c>
      <c r="F417" s="3">
        <f t="shared" si="104"/>
        <v>1898621</v>
      </c>
      <c r="G417" s="4" t="s">
        <v>174</v>
      </c>
      <c r="H417" s="5">
        <f t="shared" si="105"/>
        <v>1006269.13</v>
      </c>
      <c r="I417" s="12">
        <f>+C417</f>
        <v>0.53</v>
      </c>
      <c r="J417" s="11">
        <v>0</v>
      </c>
      <c r="K417" s="5">
        <f>+I417*G417</f>
        <v>1006269.13</v>
      </c>
      <c r="L417" s="19">
        <f>+J417*G417</f>
        <v>0</v>
      </c>
      <c r="M417" s="17">
        <f>+K417+L417</f>
        <v>1006269.13</v>
      </c>
    </row>
    <row r="418" spans="1:13" x14ac:dyDescent="0.3">
      <c r="A418" s="8">
        <v>2</v>
      </c>
      <c r="B418" s="9" t="s">
        <v>456</v>
      </c>
      <c r="C418" s="10">
        <v>1.45</v>
      </c>
      <c r="D418" s="10" t="s">
        <v>57</v>
      </c>
      <c r="E418" s="10">
        <v>2106844</v>
      </c>
      <c r="F418" s="3">
        <f t="shared" si="104"/>
        <v>2106844</v>
      </c>
      <c r="G418" s="4" t="s">
        <v>285</v>
      </c>
      <c r="H418" s="5">
        <f t="shared" si="105"/>
        <v>3054923.8</v>
      </c>
      <c r="I418" s="12">
        <f>+C418</f>
        <v>1.45</v>
      </c>
      <c r="J418" s="11">
        <v>0</v>
      </c>
      <c r="K418" s="5">
        <f>+I418*G418</f>
        <v>3054923.8</v>
      </c>
      <c r="L418" s="19">
        <f>+J418*G418</f>
        <v>0</v>
      </c>
      <c r="M418" s="17">
        <f>+K418+L418</f>
        <v>3054923.8</v>
      </c>
    </row>
    <row r="419" spans="1:13" x14ac:dyDescent="0.3">
      <c r="A419" s="8">
        <v>3</v>
      </c>
      <c r="B419" s="9" t="s">
        <v>286</v>
      </c>
      <c r="C419" s="10">
        <v>10.333299999999999</v>
      </c>
      <c r="D419" s="10" t="s">
        <v>114</v>
      </c>
      <c r="E419" s="10">
        <v>60580</v>
      </c>
      <c r="F419" s="3">
        <f t="shared" si="104"/>
        <v>60580</v>
      </c>
      <c r="G419" s="4" t="s">
        <v>287</v>
      </c>
      <c r="H419" s="5">
        <f t="shared" si="105"/>
        <v>625991.31400000001</v>
      </c>
      <c r="I419" s="10">
        <f>+C419</f>
        <v>10.333299999999999</v>
      </c>
      <c r="J419" s="11">
        <v>0</v>
      </c>
      <c r="K419" s="5">
        <f>+I419*G419</f>
        <v>625991.31400000001</v>
      </c>
      <c r="L419" s="19">
        <f>+J419*G419</f>
        <v>0</v>
      </c>
      <c r="M419" s="17">
        <f>+K419+L419</f>
        <v>625991.31400000001</v>
      </c>
    </row>
    <row r="420" spans="1:13" x14ac:dyDescent="0.3">
      <c r="A420" s="8">
        <v>4</v>
      </c>
      <c r="B420" s="9" t="s">
        <v>508</v>
      </c>
      <c r="C420" s="10">
        <v>0.25</v>
      </c>
      <c r="D420" s="10" t="s">
        <v>114</v>
      </c>
      <c r="E420" s="10">
        <v>321798</v>
      </c>
      <c r="F420" s="3">
        <f t="shared" si="104"/>
        <v>321798</v>
      </c>
      <c r="G420" s="4" t="s">
        <v>509</v>
      </c>
      <c r="H420" s="5">
        <f t="shared" si="105"/>
        <v>80449.5</v>
      </c>
      <c r="I420" s="12">
        <f>+C420</f>
        <v>0.25</v>
      </c>
      <c r="J420" s="11">
        <v>0</v>
      </c>
      <c r="K420" s="5">
        <f>+I420*G420</f>
        <v>80449.5</v>
      </c>
      <c r="L420" s="19">
        <f>+J420*G420</f>
        <v>0</v>
      </c>
      <c r="M420" s="17">
        <f>+K420+L420</f>
        <v>80449.5</v>
      </c>
    </row>
    <row r="421" spans="1:13" x14ac:dyDescent="0.3">
      <c r="A421" s="8">
        <v>5</v>
      </c>
      <c r="B421" s="9" t="s">
        <v>145</v>
      </c>
      <c r="C421" s="10">
        <v>8.4000000000000005E-2</v>
      </c>
      <c r="D421" s="10" t="s">
        <v>146</v>
      </c>
      <c r="E421" s="10">
        <v>21320983</v>
      </c>
      <c r="F421" s="3">
        <f t="shared" si="104"/>
        <v>21320983</v>
      </c>
      <c r="G421" s="4" t="s">
        <v>147</v>
      </c>
      <c r="H421" s="5">
        <f t="shared" si="105"/>
        <v>1790962.5720000002</v>
      </c>
      <c r="I421" s="12">
        <f>+C421</f>
        <v>8.4000000000000005E-2</v>
      </c>
      <c r="J421" s="11">
        <v>0</v>
      </c>
      <c r="K421" s="5">
        <f>+I421*G421</f>
        <v>1790962.5720000002</v>
      </c>
      <c r="L421" s="19">
        <f>+J421*G421</f>
        <v>0</v>
      </c>
      <c r="M421" s="17">
        <f>+K421+L421</f>
        <v>1790962.5720000002</v>
      </c>
    </row>
    <row r="422" spans="1:13" s="25" customFormat="1" x14ac:dyDescent="0.3">
      <c r="A422" s="1" t="s">
        <v>510</v>
      </c>
      <c r="B422" s="2" t="s">
        <v>511</v>
      </c>
      <c r="C422" s="2"/>
      <c r="D422" s="2"/>
      <c r="E422" s="2">
        <v>0</v>
      </c>
      <c r="F422" s="3">
        <f t="shared" si="104"/>
        <v>0</v>
      </c>
      <c r="G422" s="4"/>
      <c r="H422" s="5"/>
      <c r="I422" s="6"/>
      <c r="J422" s="6"/>
      <c r="K422" s="28"/>
      <c r="L422" s="7"/>
      <c r="M422" s="22"/>
    </row>
    <row r="423" spans="1:13" x14ac:dyDescent="0.3">
      <c r="A423" s="8">
        <v>1</v>
      </c>
      <c r="B423" s="9" t="s">
        <v>422</v>
      </c>
      <c r="C423" s="10">
        <v>21.32</v>
      </c>
      <c r="D423" s="10" t="s">
        <v>57</v>
      </c>
      <c r="E423" s="10">
        <v>2960824</v>
      </c>
      <c r="F423" s="3">
        <f t="shared" si="104"/>
        <v>2960824</v>
      </c>
      <c r="G423" s="4" t="s">
        <v>443</v>
      </c>
      <c r="H423" s="5">
        <f t="shared" si="105"/>
        <v>63124767.68</v>
      </c>
      <c r="I423" s="10">
        <f t="shared" ref="I423:I435" si="110">+C423</f>
        <v>21.32</v>
      </c>
      <c r="J423" s="11">
        <v>0</v>
      </c>
      <c r="K423" s="5">
        <f t="shared" ref="K423:K435" si="111">+I423*G423</f>
        <v>63124767.68</v>
      </c>
      <c r="L423" s="19">
        <f t="shared" ref="L423:L435" si="112">+J423*G423</f>
        <v>0</v>
      </c>
      <c r="M423" s="17">
        <f>+K423+L423</f>
        <v>63124767.68</v>
      </c>
    </row>
    <row r="424" spans="1:13" x14ac:dyDescent="0.3">
      <c r="A424" s="8">
        <v>2</v>
      </c>
      <c r="B424" s="9" t="s">
        <v>155</v>
      </c>
      <c r="C424" s="10">
        <v>6.72</v>
      </c>
      <c r="D424" s="10" t="s">
        <v>57</v>
      </c>
      <c r="E424" s="10">
        <v>2526796</v>
      </c>
      <c r="F424" s="3">
        <f t="shared" si="104"/>
        <v>2526796</v>
      </c>
      <c r="G424" s="4" t="s">
        <v>420</v>
      </c>
      <c r="H424" s="5">
        <f t="shared" si="105"/>
        <v>16980069.120000001</v>
      </c>
      <c r="I424" s="10">
        <f t="shared" si="110"/>
        <v>6.72</v>
      </c>
      <c r="J424" s="11">
        <v>0</v>
      </c>
      <c r="K424" s="5">
        <f t="shared" si="111"/>
        <v>16980069.120000001</v>
      </c>
      <c r="L424" s="19">
        <f t="shared" si="112"/>
        <v>0</v>
      </c>
      <c r="M424" s="17">
        <f>+K424+L424</f>
        <v>16980069.120000001</v>
      </c>
    </row>
    <row r="425" spans="1:13" x14ac:dyDescent="0.3">
      <c r="A425" s="8">
        <v>3</v>
      </c>
      <c r="B425" s="9" t="s">
        <v>157</v>
      </c>
      <c r="C425" s="10">
        <v>6.19</v>
      </c>
      <c r="D425" s="10" t="s">
        <v>57</v>
      </c>
      <c r="E425" s="10">
        <v>1688112</v>
      </c>
      <c r="F425" s="3">
        <f t="shared" si="104"/>
        <v>1688112</v>
      </c>
      <c r="G425" s="4" t="s">
        <v>281</v>
      </c>
      <c r="H425" s="5">
        <f t="shared" si="105"/>
        <v>10449413.280000001</v>
      </c>
      <c r="I425" s="10">
        <f t="shared" si="110"/>
        <v>6.19</v>
      </c>
      <c r="J425" s="11">
        <v>0</v>
      </c>
      <c r="K425" s="5">
        <f t="shared" si="111"/>
        <v>10449413.280000001</v>
      </c>
      <c r="L425" s="19">
        <f t="shared" si="112"/>
        <v>0</v>
      </c>
      <c r="M425" s="17">
        <f>+K425+L425</f>
        <v>10449413.280000001</v>
      </c>
    </row>
    <row r="426" spans="1:13" x14ac:dyDescent="0.3">
      <c r="A426" s="8">
        <v>4</v>
      </c>
      <c r="B426" s="9" t="s">
        <v>143</v>
      </c>
      <c r="C426" s="10">
        <v>6.27</v>
      </c>
      <c r="D426" s="10" t="s">
        <v>57</v>
      </c>
      <c r="E426" s="10">
        <v>1391903</v>
      </c>
      <c r="F426" s="3">
        <f t="shared" si="104"/>
        <v>1391903</v>
      </c>
      <c r="G426" s="4" t="s">
        <v>432</v>
      </c>
      <c r="H426" s="5">
        <f t="shared" si="105"/>
        <v>8727231.8099999987</v>
      </c>
      <c r="I426" s="10">
        <f t="shared" si="110"/>
        <v>6.27</v>
      </c>
      <c r="J426" s="11">
        <v>0</v>
      </c>
      <c r="K426" s="5">
        <f t="shared" si="111"/>
        <v>8727231.8099999987</v>
      </c>
      <c r="L426" s="19">
        <f t="shared" si="112"/>
        <v>0</v>
      </c>
      <c r="M426" s="17">
        <f t="shared" ref="M426:M435" si="113">+K426+L426</f>
        <v>8727231.8099999987</v>
      </c>
    </row>
    <row r="427" spans="1:13" ht="33.6" x14ac:dyDescent="0.3">
      <c r="A427" s="8">
        <v>5</v>
      </c>
      <c r="B427" s="9" t="s">
        <v>433</v>
      </c>
      <c r="C427" s="10">
        <v>1.38</v>
      </c>
      <c r="D427" s="10" t="s">
        <v>146</v>
      </c>
      <c r="E427" s="10">
        <v>24250593</v>
      </c>
      <c r="F427" s="3">
        <f t="shared" si="104"/>
        <v>24250593</v>
      </c>
      <c r="G427" s="4" t="s">
        <v>434</v>
      </c>
      <c r="H427" s="5">
        <f t="shared" si="105"/>
        <v>33465818.339999996</v>
      </c>
      <c r="I427" s="10">
        <f t="shared" si="110"/>
        <v>1.38</v>
      </c>
      <c r="J427" s="11">
        <v>0</v>
      </c>
      <c r="K427" s="5">
        <f t="shared" si="111"/>
        <v>33465818.339999996</v>
      </c>
      <c r="L427" s="19">
        <f t="shared" si="112"/>
        <v>0</v>
      </c>
      <c r="M427" s="17">
        <f t="shared" si="113"/>
        <v>33465818.339999996</v>
      </c>
    </row>
    <row r="428" spans="1:13" ht="33.6" x14ac:dyDescent="0.3">
      <c r="A428" s="8">
        <v>6</v>
      </c>
      <c r="B428" s="9" t="s">
        <v>160</v>
      </c>
      <c r="C428" s="10">
        <v>1.06</v>
      </c>
      <c r="D428" s="10" t="s">
        <v>146</v>
      </c>
      <c r="E428" s="10">
        <v>22108474</v>
      </c>
      <c r="F428" s="3">
        <f t="shared" si="104"/>
        <v>22108474</v>
      </c>
      <c r="G428" s="4" t="s">
        <v>149</v>
      </c>
      <c r="H428" s="5">
        <f t="shared" si="105"/>
        <v>23434982.440000001</v>
      </c>
      <c r="I428" s="10">
        <f t="shared" si="110"/>
        <v>1.06</v>
      </c>
      <c r="J428" s="11">
        <v>0</v>
      </c>
      <c r="K428" s="5">
        <f t="shared" si="111"/>
        <v>23434982.440000001</v>
      </c>
      <c r="L428" s="19">
        <f t="shared" si="112"/>
        <v>0</v>
      </c>
      <c r="M428" s="17">
        <f t="shared" si="113"/>
        <v>23434982.440000001</v>
      </c>
    </row>
    <row r="429" spans="1:13" ht="33.6" x14ac:dyDescent="0.3">
      <c r="A429" s="8">
        <v>7</v>
      </c>
      <c r="B429" s="9" t="s">
        <v>161</v>
      </c>
      <c r="C429" s="10">
        <v>3.54</v>
      </c>
      <c r="D429" s="10" t="s">
        <v>114</v>
      </c>
      <c r="E429" s="10">
        <v>288748</v>
      </c>
      <c r="F429" s="3">
        <f t="shared" si="104"/>
        <v>288748</v>
      </c>
      <c r="G429" s="4" t="s">
        <v>162</v>
      </c>
      <c r="H429" s="5">
        <f t="shared" si="105"/>
        <v>1022167.92</v>
      </c>
      <c r="I429" s="10">
        <f t="shared" si="110"/>
        <v>3.54</v>
      </c>
      <c r="J429" s="11">
        <v>0</v>
      </c>
      <c r="K429" s="5">
        <f t="shared" si="111"/>
        <v>1022167.92</v>
      </c>
      <c r="L429" s="19">
        <f t="shared" si="112"/>
        <v>0</v>
      </c>
      <c r="M429" s="17">
        <f t="shared" si="113"/>
        <v>1022167.92</v>
      </c>
    </row>
    <row r="430" spans="1:13" x14ac:dyDescent="0.3">
      <c r="A430" s="8">
        <v>8</v>
      </c>
      <c r="B430" s="9" t="s">
        <v>435</v>
      </c>
      <c r="C430" s="10">
        <v>40</v>
      </c>
      <c r="D430" s="10" t="s">
        <v>131</v>
      </c>
      <c r="E430" s="10">
        <v>163405</v>
      </c>
      <c r="F430" s="3">
        <f t="shared" si="104"/>
        <v>163405</v>
      </c>
      <c r="G430" s="4" t="s">
        <v>436</v>
      </c>
      <c r="H430" s="5">
        <f t="shared" si="105"/>
        <v>6536200</v>
      </c>
      <c r="I430" s="10">
        <f t="shared" si="110"/>
        <v>40</v>
      </c>
      <c r="J430" s="11">
        <v>0</v>
      </c>
      <c r="K430" s="5">
        <f t="shared" si="111"/>
        <v>6536200</v>
      </c>
      <c r="L430" s="19">
        <f t="shared" si="112"/>
        <v>0</v>
      </c>
      <c r="M430" s="17">
        <f t="shared" si="113"/>
        <v>6536200</v>
      </c>
    </row>
    <row r="431" spans="1:13" ht="33.6" x14ac:dyDescent="0.3">
      <c r="A431" s="8">
        <v>9</v>
      </c>
      <c r="B431" s="9" t="s">
        <v>437</v>
      </c>
      <c r="C431" s="10">
        <v>2</v>
      </c>
      <c r="D431" s="10" t="s">
        <v>131</v>
      </c>
      <c r="E431" s="10">
        <v>859014</v>
      </c>
      <c r="F431" s="3">
        <f t="shared" si="104"/>
        <v>859014</v>
      </c>
      <c r="G431" s="4" t="s">
        <v>339</v>
      </c>
      <c r="H431" s="5">
        <f t="shared" si="105"/>
        <v>1718028</v>
      </c>
      <c r="I431" s="10">
        <f t="shared" si="110"/>
        <v>2</v>
      </c>
      <c r="J431" s="11">
        <v>0</v>
      </c>
      <c r="K431" s="5">
        <f t="shared" si="111"/>
        <v>1718028</v>
      </c>
      <c r="L431" s="19">
        <f t="shared" si="112"/>
        <v>0</v>
      </c>
      <c r="M431" s="17">
        <f t="shared" si="113"/>
        <v>1718028</v>
      </c>
    </row>
    <row r="432" spans="1:13" ht="33.6" x14ac:dyDescent="0.3">
      <c r="A432" s="8">
        <v>10</v>
      </c>
      <c r="B432" s="9" t="s">
        <v>438</v>
      </c>
      <c r="C432" s="10">
        <v>2</v>
      </c>
      <c r="D432" s="10" t="s">
        <v>131</v>
      </c>
      <c r="E432" s="10">
        <v>978967</v>
      </c>
      <c r="F432" s="3">
        <f t="shared" si="104"/>
        <v>978967</v>
      </c>
      <c r="G432" s="4" t="s">
        <v>439</v>
      </c>
      <c r="H432" s="5">
        <f t="shared" si="105"/>
        <v>1957934</v>
      </c>
      <c r="I432" s="10">
        <f t="shared" si="110"/>
        <v>2</v>
      </c>
      <c r="J432" s="11">
        <v>0</v>
      </c>
      <c r="K432" s="5">
        <f t="shared" si="111"/>
        <v>1957934</v>
      </c>
      <c r="L432" s="19">
        <f t="shared" si="112"/>
        <v>0</v>
      </c>
      <c r="M432" s="17">
        <f t="shared" si="113"/>
        <v>1957934</v>
      </c>
    </row>
    <row r="433" spans="1:13" ht="20.25" customHeight="1" x14ac:dyDescent="0.3">
      <c r="A433" s="8">
        <v>11</v>
      </c>
      <c r="B433" s="9" t="s">
        <v>193</v>
      </c>
      <c r="C433" s="10">
        <v>0.23100000000000001</v>
      </c>
      <c r="D433" s="10" t="s">
        <v>36</v>
      </c>
      <c r="E433" s="10">
        <v>12419192</v>
      </c>
      <c r="F433" s="3">
        <f t="shared" si="104"/>
        <v>12419192</v>
      </c>
      <c r="G433" s="4" t="s">
        <v>194</v>
      </c>
      <c r="H433" s="5">
        <f t="shared" si="105"/>
        <v>2868833.352</v>
      </c>
      <c r="I433" s="10">
        <f t="shared" si="110"/>
        <v>0.23100000000000001</v>
      </c>
      <c r="J433" s="11">
        <v>0</v>
      </c>
      <c r="K433" s="5">
        <f t="shared" si="111"/>
        <v>2868833.352</v>
      </c>
      <c r="L433" s="19">
        <f t="shared" si="112"/>
        <v>0</v>
      </c>
      <c r="M433" s="17">
        <f t="shared" si="113"/>
        <v>2868833.352</v>
      </c>
    </row>
    <row r="434" spans="1:13" ht="20.25" customHeight="1" x14ac:dyDescent="0.3">
      <c r="A434" s="8">
        <v>12</v>
      </c>
      <c r="B434" s="9" t="s">
        <v>163</v>
      </c>
      <c r="C434" s="10">
        <v>4.08</v>
      </c>
      <c r="D434" s="10" t="s">
        <v>36</v>
      </c>
      <c r="E434" s="10">
        <v>3996591</v>
      </c>
      <c r="F434" s="3">
        <f t="shared" si="104"/>
        <v>3996591</v>
      </c>
      <c r="G434" s="4" t="s">
        <v>462</v>
      </c>
      <c r="H434" s="5">
        <f t="shared" si="105"/>
        <v>16306091.280000001</v>
      </c>
      <c r="I434" s="10">
        <f t="shared" si="110"/>
        <v>4.08</v>
      </c>
      <c r="J434" s="11">
        <v>0</v>
      </c>
      <c r="K434" s="5">
        <f t="shared" si="111"/>
        <v>16306091.280000001</v>
      </c>
      <c r="L434" s="19">
        <f t="shared" si="112"/>
        <v>0</v>
      </c>
      <c r="M434" s="17">
        <f t="shared" si="113"/>
        <v>16306091.280000001</v>
      </c>
    </row>
    <row r="435" spans="1:13" x14ac:dyDescent="0.3">
      <c r="A435" s="8">
        <v>13</v>
      </c>
      <c r="B435" s="9" t="s">
        <v>165</v>
      </c>
      <c r="C435" s="10">
        <v>3.48</v>
      </c>
      <c r="D435" s="10" t="s">
        <v>36</v>
      </c>
      <c r="E435" s="10">
        <v>4799682</v>
      </c>
      <c r="F435" s="3">
        <f t="shared" si="104"/>
        <v>4799682</v>
      </c>
      <c r="G435" s="4" t="s">
        <v>166</v>
      </c>
      <c r="H435" s="5">
        <f t="shared" si="105"/>
        <v>16702893.359999999</v>
      </c>
      <c r="I435" s="10">
        <f t="shared" si="110"/>
        <v>3.48</v>
      </c>
      <c r="J435" s="11">
        <v>0</v>
      </c>
      <c r="K435" s="5">
        <f t="shared" si="111"/>
        <v>16702893.359999999</v>
      </c>
      <c r="L435" s="19">
        <f t="shared" si="112"/>
        <v>0</v>
      </c>
      <c r="M435" s="17">
        <f t="shared" si="113"/>
        <v>16702893.359999999</v>
      </c>
    </row>
    <row r="436" spans="1:13" s="25" customFormat="1" x14ac:dyDescent="0.3">
      <c r="A436" s="1" t="s">
        <v>512</v>
      </c>
      <c r="B436" s="2" t="s">
        <v>513</v>
      </c>
      <c r="C436" s="2"/>
      <c r="D436" s="2"/>
      <c r="E436" s="2">
        <v>0</v>
      </c>
      <c r="F436" s="3">
        <f t="shared" si="104"/>
        <v>0</v>
      </c>
      <c r="G436" s="4"/>
      <c r="H436" s="5"/>
      <c r="I436" s="6"/>
      <c r="J436" s="6"/>
      <c r="K436" s="28"/>
      <c r="L436" s="7"/>
      <c r="M436" s="22"/>
    </row>
    <row r="437" spans="1:13" x14ac:dyDescent="0.3">
      <c r="A437" s="8">
        <v>1</v>
      </c>
      <c r="B437" s="9" t="s">
        <v>422</v>
      </c>
      <c r="C437" s="10">
        <v>102.44</v>
      </c>
      <c r="D437" s="10" t="s">
        <v>57</v>
      </c>
      <c r="E437" s="10">
        <v>2804562</v>
      </c>
      <c r="F437" s="3">
        <f t="shared" si="104"/>
        <v>2804562</v>
      </c>
      <c r="G437" s="4" t="s">
        <v>514</v>
      </c>
      <c r="H437" s="5">
        <f t="shared" si="105"/>
        <v>287299331.27999997</v>
      </c>
      <c r="I437" s="10">
        <f t="shared" ref="I437:I456" si="114">+C437</f>
        <v>102.44</v>
      </c>
      <c r="J437" s="11">
        <v>0</v>
      </c>
      <c r="K437" s="5">
        <f t="shared" ref="K437:K456" si="115">+I437*G437</f>
        <v>287299331.27999997</v>
      </c>
      <c r="L437" s="19">
        <f t="shared" ref="L437:L456" si="116">+J437*G437</f>
        <v>0</v>
      </c>
      <c r="M437" s="17">
        <f t="shared" ref="M437:M456" si="117">+K437+L437</f>
        <v>287299331.27999997</v>
      </c>
    </row>
    <row r="438" spans="1:13" x14ac:dyDescent="0.3">
      <c r="A438" s="8">
        <v>2</v>
      </c>
      <c r="B438" s="9" t="s">
        <v>157</v>
      </c>
      <c r="C438" s="10">
        <v>13.75</v>
      </c>
      <c r="D438" s="10" t="s">
        <v>57</v>
      </c>
      <c r="E438" s="10">
        <v>1688112</v>
      </c>
      <c r="F438" s="3">
        <f t="shared" si="104"/>
        <v>1688112</v>
      </c>
      <c r="G438" s="4" t="s">
        <v>281</v>
      </c>
      <c r="H438" s="5">
        <f t="shared" si="105"/>
        <v>23211540</v>
      </c>
      <c r="I438" s="10">
        <f t="shared" si="114"/>
        <v>13.75</v>
      </c>
      <c r="J438" s="11">
        <v>0</v>
      </c>
      <c r="K438" s="5">
        <f t="shared" si="115"/>
        <v>23211540</v>
      </c>
      <c r="L438" s="19">
        <f t="shared" si="116"/>
        <v>0</v>
      </c>
      <c r="M438" s="17">
        <f t="shared" si="117"/>
        <v>23211540</v>
      </c>
    </row>
    <row r="439" spans="1:13" x14ac:dyDescent="0.3">
      <c r="A439" s="8">
        <v>3</v>
      </c>
      <c r="B439" s="9" t="s">
        <v>155</v>
      </c>
      <c r="C439" s="10">
        <v>5</v>
      </c>
      <c r="D439" s="10" t="s">
        <v>57</v>
      </c>
      <c r="E439" s="10">
        <v>2526796</v>
      </c>
      <c r="F439" s="3">
        <f t="shared" si="104"/>
        <v>2526796</v>
      </c>
      <c r="G439" s="4" t="s">
        <v>420</v>
      </c>
      <c r="H439" s="5">
        <f t="shared" si="105"/>
        <v>12633980</v>
      </c>
      <c r="I439" s="10">
        <f t="shared" si="114"/>
        <v>5</v>
      </c>
      <c r="J439" s="11">
        <v>0</v>
      </c>
      <c r="K439" s="5">
        <f t="shared" si="115"/>
        <v>12633980</v>
      </c>
      <c r="L439" s="19">
        <f t="shared" si="116"/>
        <v>0</v>
      </c>
      <c r="M439" s="17">
        <f t="shared" si="117"/>
        <v>12633980</v>
      </c>
    </row>
    <row r="440" spans="1:13" x14ac:dyDescent="0.3">
      <c r="A440" s="8">
        <v>4</v>
      </c>
      <c r="B440" s="9" t="s">
        <v>157</v>
      </c>
      <c r="C440" s="10">
        <v>16.66</v>
      </c>
      <c r="D440" s="10" t="s">
        <v>57</v>
      </c>
      <c r="E440" s="10">
        <v>1688112</v>
      </c>
      <c r="F440" s="3">
        <f t="shared" si="104"/>
        <v>1688112</v>
      </c>
      <c r="G440" s="4" t="s">
        <v>281</v>
      </c>
      <c r="H440" s="5">
        <f t="shared" si="105"/>
        <v>28123945.920000002</v>
      </c>
      <c r="I440" s="10">
        <f t="shared" si="114"/>
        <v>16.66</v>
      </c>
      <c r="J440" s="11">
        <v>0</v>
      </c>
      <c r="K440" s="5">
        <f t="shared" si="115"/>
        <v>28123945.920000002</v>
      </c>
      <c r="L440" s="19">
        <f t="shared" si="116"/>
        <v>0</v>
      </c>
      <c r="M440" s="17">
        <f t="shared" si="117"/>
        <v>28123945.920000002</v>
      </c>
    </row>
    <row r="441" spans="1:13" x14ac:dyDescent="0.3">
      <c r="A441" s="8">
        <v>5</v>
      </c>
      <c r="B441" s="9" t="s">
        <v>155</v>
      </c>
      <c r="C441" s="10">
        <v>5.57</v>
      </c>
      <c r="D441" s="10" t="s">
        <v>57</v>
      </c>
      <c r="E441" s="10">
        <v>2526796</v>
      </c>
      <c r="F441" s="3">
        <f t="shared" si="104"/>
        <v>2526796</v>
      </c>
      <c r="G441" s="4" t="s">
        <v>420</v>
      </c>
      <c r="H441" s="5">
        <f t="shared" si="105"/>
        <v>14074253.720000001</v>
      </c>
      <c r="I441" s="10">
        <f t="shared" si="114"/>
        <v>5.57</v>
      </c>
      <c r="J441" s="11">
        <v>0</v>
      </c>
      <c r="K441" s="5">
        <f t="shared" si="115"/>
        <v>14074253.720000001</v>
      </c>
      <c r="L441" s="19">
        <f t="shared" si="116"/>
        <v>0</v>
      </c>
      <c r="M441" s="17">
        <f t="shared" si="117"/>
        <v>14074253.720000001</v>
      </c>
    </row>
    <row r="442" spans="1:13" x14ac:dyDescent="0.3">
      <c r="A442" s="8">
        <v>6</v>
      </c>
      <c r="B442" s="9" t="s">
        <v>157</v>
      </c>
      <c r="C442" s="10">
        <v>6.16</v>
      </c>
      <c r="D442" s="10" t="s">
        <v>57</v>
      </c>
      <c r="E442" s="10">
        <v>1688112</v>
      </c>
      <c r="F442" s="3">
        <f t="shared" si="104"/>
        <v>1688112</v>
      </c>
      <c r="G442" s="4" t="s">
        <v>281</v>
      </c>
      <c r="H442" s="5">
        <f t="shared" si="105"/>
        <v>10398769.92</v>
      </c>
      <c r="I442" s="10">
        <f t="shared" si="114"/>
        <v>6.16</v>
      </c>
      <c r="J442" s="11">
        <v>0</v>
      </c>
      <c r="K442" s="5">
        <f t="shared" si="115"/>
        <v>10398769.92</v>
      </c>
      <c r="L442" s="19">
        <f t="shared" si="116"/>
        <v>0</v>
      </c>
      <c r="M442" s="17">
        <f t="shared" si="117"/>
        <v>10398769.92</v>
      </c>
    </row>
    <row r="443" spans="1:13" x14ac:dyDescent="0.3">
      <c r="A443" s="8">
        <v>7</v>
      </c>
      <c r="B443" s="9" t="s">
        <v>157</v>
      </c>
      <c r="C443" s="10">
        <v>4.16</v>
      </c>
      <c r="D443" s="10" t="s">
        <v>57</v>
      </c>
      <c r="E443" s="10">
        <v>1688112</v>
      </c>
      <c r="F443" s="3">
        <f t="shared" si="104"/>
        <v>1688112</v>
      </c>
      <c r="G443" s="4" t="s">
        <v>281</v>
      </c>
      <c r="H443" s="5">
        <f t="shared" si="105"/>
        <v>7022545.9199999999</v>
      </c>
      <c r="I443" s="10">
        <f t="shared" si="114"/>
        <v>4.16</v>
      </c>
      <c r="J443" s="11">
        <v>0</v>
      </c>
      <c r="K443" s="5">
        <f t="shared" si="115"/>
        <v>7022545.9199999999</v>
      </c>
      <c r="L443" s="19">
        <f t="shared" si="116"/>
        <v>0</v>
      </c>
      <c r="M443" s="17">
        <f t="shared" si="117"/>
        <v>7022545.9199999999</v>
      </c>
    </row>
    <row r="444" spans="1:13" x14ac:dyDescent="0.3">
      <c r="A444" s="8">
        <v>8</v>
      </c>
      <c r="B444" s="9" t="s">
        <v>503</v>
      </c>
      <c r="C444" s="10">
        <v>16.62</v>
      </c>
      <c r="D444" s="10" t="s">
        <v>57</v>
      </c>
      <c r="E444" s="10">
        <v>2106844</v>
      </c>
      <c r="F444" s="3">
        <f t="shared" si="104"/>
        <v>2106844</v>
      </c>
      <c r="G444" s="4" t="s">
        <v>285</v>
      </c>
      <c r="H444" s="5">
        <f t="shared" si="105"/>
        <v>35015747.280000001</v>
      </c>
      <c r="I444" s="10">
        <f t="shared" si="114"/>
        <v>16.62</v>
      </c>
      <c r="J444" s="11">
        <v>0</v>
      </c>
      <c r="K444" s="5">
        <f t="shared" si="115"/>
        <v>35015747.280000001</v>
      </c>
      <c r="L444" s="19">
        <f t="shared" si="116"/>
        <v>0</v>
      </c>
      <c r="M444" s="17">
        <f t="shared" si="117"/>
        <v>35015747.280000001</v>
      </c>
    </row>
    <row r="445" spans="1:13" x14ac:dyDescent="0.3">
      <c r="A445" s="8">
        <v>9</v>
      </c>
      <c r="B445" s="9" t="s">
        <v>425</v>
      </c>
      <c r="C445" s="10">
        <v>23.63</v>
      </c>
      <c r="D445" s="10" t="s">
        <v>57</v>
      </c>
      <c r="E445" s="10">
        <v>1448649</v>
      </c>
      <c r="F445" s="3">
        <f t="shared" si="104"/>
        <v>1448649</v>
      </c>
      <c r="G445" s="4" t="s">
        <v>159</v>
      </c>
      <c r="H445" s="5">
        <f t="shared" si="105"/>
        <v>34231575.869999997</v>
      </c>
      <c r="I445" s="10">
        <f t="shared" si="114"/>
        <v>23.63</v>
      </c>
      <c r="J445" s="11">
        <v>0</v>
      </c>
      <c r="K445" s="5">
        <f t="shared" si="115"/>
        <v>34231575.869999997</v>
      </c>
      <c r="L445" s="19">
        <f t="shared" si="116"/>
        <v>0</v>
      </c>
      <c r="M445" s="17">
        <f t="shared" si="117"/>
        <v>34231575.869999997</v>
      </c>
    </row>
    <row r="446" spans="1:13" x14ac:dyDescent="0.3">
      <c r="A446" s="8">
        <v>10</v>
      </c>
      <c r="B446" s="9" t="s">
        <v>286</v>
      </c>
      <c r="C446" s="10">
        <v>138.66669999999999</v>
      </c>
      <c r="D446" s="10" t="s">
        <v>114</v>
      </c>
      <c r="E446" s="10">
        <v>60580</v>
      </c>
      <c r="F446" s="3">
        <f t="shared" si="104"/>
        <v>60580</v>
      </c>
      <c r="G446" s="4" t="s">
        <v>287</v>
      </c>
      <c r="H446" s="5">
        <f t="shared" si="105"/>
        <v>8400428.6859999988</v>
      </c>
      <c r="I446" s="10">
        <f t="shared" si="114"/>
        <v>138.66669999999999</v>
      </c>
      <c r="J446" s="11">
        <v>0</v>
      </c>
      <c r="K446" s="5">
        <f t="shared" si="115"/>
        <v>8400428.6859999988</v>
      </c>
      <c r="L446" s="19">
        <f t="shared" si="116"/>
        <v>0</v>
      </c>
      <c r="M446" s="17">
        <f t="shared" si="117"/>
        <v>8400428.6859999988</v>
      </c>
    </row>
    <row r="447" spans="1:13" x14ac:dyDescent="0.3">
      <c r="A447" s="8">
        <v>11</v>
      </c>
      <c r="B447" s="9" t="s">
        <v>145</v>
      </c>
      <c r="C447" s="10">
        <v>0.62350000000000005</v>
      </c>
      <c r="D447" s="10" t="s">
        <v>146</v>
      </c>
      <c r="E447" s="10">
        <v>21320983</v>
      </c>
      <c r="F447" s="3">
        <f t="shared" si="104"/>
        <v>21320983</v>
      </c>
      <c r="G447" s="4" t="s">
        <v>147</v>
      </c>
      <c r="H447" s="5">
        <f t="shared" si="105"/>
        <v>13293632.900500001</v>
      </c>
      <c r="I447" s="10">
        <f t="shared" si="114"/>
        <v>0.62350000000000005</v>
      </c>
      <c r="J447" s="11">
        <v>0</v>
      </c>
      <c r="K447" s="5">
        <f t="shared" si="115"/>
        <v>13293632.900500001</v>
      </c>
      <c r="L447" s="19">
        <f t="shared" si="116"/>
        <v>0</v>
      </c>
      <c r="M447" s="17">
        <f t="shared" si="117"/>
        <v>13293632.900500001</v>
      </c>
    </row>
    <row r="448" spans="1:13" x14ac:dyDescent="0.3">
      <c r="A448" s="8">
        <v>12</v>
      </c>
      <c r="B448" s="9" t="s">
        <v>148</v>
      </c>
      <c r="C448" s="10">
        <v>11.2705</v>
      </c>
      <c r="D448" s="10" t="s">
        <v>146</v>
      </c>
      <c r="E448" s="10">
        <v>22108474</v>
      </c>
      <c r="F448" s="3">
        <f t="shared" si="104"/>
        <v>22108474</v>
      </c>
      <c r="G448" s="4" t="s">
        <v>149</v>
      </c>
      <c r="H448" s="5">
        <f t="shared" si="105"/>
        <v>249173556.21700001</v>
      </c>
      <c r="I448" s="10">
        <f t="shared" si="114"/>
        <v>11.2705</v>
      </c>
      <c r="J448" s="11">
        <v>0</v>
      </c>
      <c r="K448" s="5">
        <f t="shared" si="115"/>
        <v>249173556.21700001</v>
      </c>
      <c r="L448" s="19">
        <f t="shared" si="116"/>
        <v>0</v>
      </c>
      <c r="M448" s="17">
        <f t="shared" si="117"/>
        <v>249173556.21700001</v>
      </c>
    </row>
    <row r="449" spans="1:13" x14ac:dyDescent="0.3">
      <c r="A449" s="8">
        <v>13</v>
      </c>
      <c r="B449" s="9" t="s">
        <v>150</v>
      </c>
      <c r="C449" s="10">
        <v>36.200000000000003</v>
      </c>
      <c r="D449" s="10" t="s">
        <v>151</v>
      </c>
      <c r="E449" s="10">
        <v>811731</v>
      </c>
      <c r="F449" s="3">
        <f t="shared" si="104"/>
        <v>811731</v>
      </c>
      <c r="G449" s="4" t="s">
        <v>152</v>
      </c>
      <c r="H449" s="5">
        <f t="shared" si="105"/>
        <v>29384662.200000003</v>
      </c>
      <c r="I449" s="10">
        <f t="shared" si="114"/>
        <v>36.200000000000003</v>
      </c>
      <c r="J449" s="11">
        <v>0</v>
      </c>
      <c r="K449" s="5">
        <f t="shared" si="115"/>
        <v>29384662.200000003</v>
      </c>
      <c r="L449" s="19">
        <f t="shared" si="116"/>
        <v>0</v>
      </c>
      <c r="M449" s="17">
        <f t="shared" si="117"/>
        <v>29384662.200000003</v>
      </c>
    </row>
    <row r="450" spans="1:13" x14ac:dyDescent="0.3">
      <c r="A450" s="8">
        <v>14</v>
      </c>
      <c r="B450" s="9" t="s">
        <v>445</v>
      </c>
      <c r="C450" s="10">
        <v>0.108</v>
      </c>
      <c r="D450" s="10" t="s">
        <v>127</v>
      </c>
      <c r="E450" s="10">
        <v>3034617</v>
      </c>
      <c r="F450" s="3">
        <f t="shared" si="104"/>
        <v>3034617</v>
      </c>
      <c r="G450" s="4" t="s">
        <v>136</v>
      </c>
      <c r="H450" s="5">
        <f t="shared" si="105"/>
        <v>327738.636</v>
      </c>
      <c r="I450" s="10">
        <f t="shared" si="114"/>
        <v>0.108</v>
      </c>
      <c r="J450" s="11">
        <v>0</v>
      </c>
      <c r="K450" s="5">
        <f t="shared" si="115"/>
        <v>327738.636</v>
      </c>
      <c r="L450" s="19">
        <f t="shared" si="116"/>
        <v>0</v>
      </c>
      <c r="M450" s="17">
        <f t="shared" si="117"/>
        <v>327738.636</v>
      </c>
    </row>
    <row r="451" spans="1:13" ht="18.75" customHeight="1" x14ac:dyDescent="0.3">
      <c r="A451" s="8">
        <v>15</v>
      </c>
      <c r="B451" s="9" t="s">
        <v>446</v>
      </c>
      <c r="C451" s="10">
        <v>1.98</v>
      </c>
      <c r="D451" s="10" t="s">
        <v>57</v>
      </c>
      <c r="E451" s="10">
        <v>1052495</v>
      </c>
      <c r="F451" s="3">
        <f t="shared" si="104"/>
        <v>1052495</v>
      </c>
      <c r="G451" s="4" t="s">
        <v>123</v>
      </c>
      <c r="H451" s="5">
        <f t="shared" si="105"/>
        <v>2083940.1</v>
      </c>
      <c r="I451" s="10">
        <f t="shared" si="114"/>
        <v>1.98</v>
      </c>
      <c r="J451" s="11">
        <v>0</v>
      </c>
      <c r="K451" s="5">
        <f t="shared" si="115"/>
        <v>2083940.1</v>
      </c>
      <c r="L451" s="19">
        <f t="shared" si="116"/>
        <v>0</v>
      </c>
      <c r="M451" s="17">
        <f t="shared" si="117"/>
        <v>2083940.1</v>
      </c>
    </row>
    <row r="452" spans="1:13" ht="18" customHeight="1" x14ac:dyDescent="0.3">
      <c r="A452" s="8">
        <v>16</v>
      </c>
      <c r="B452" s="9" t="s">
        <v>447</v>
      </c>
      <c r="C452" s="10">
        <v>4.62</v>
      </c>
      <c r="D452" s="10" t="s">
        <v>57</v>
      </c>
      <c r="E452" s="10">
        <v>558164</v>
      </c>
      <c r="F452" s="3">
        <f t="shared" si="104"/>
        <v>558164</v>
      </c>
      <c r="G452" s="4" t="s">
        <v>125</v>
      </c>
      <c r="H452" s="5">
        <f t="shared" si="105"/>
        <v>2578717.6800000002</v>
      </c>
      <c r="I452" s="10">
        <f t="shared" si="114"/>
        <v>4.62</v>
      </c>
      <c r="J452" s="11">
        <v>0</v>
      </c>
      <c r="K452" s="5">
        <f t="shared" si="115"/>
        <v>2578717.6800000002</v>
      </c>
      <c r="L452" s="19">
        <f t="shared" si="116"/>
        <v>0</v>
      </c>
      <c r="M452" s="17">
        <f t="shared" si="117"/>
        <v>2578717.6800000002</v>
      </c>
    </row>
    <row r="453" spans="1:13" x14ac:dyDescent="0.3">
      <c r="A453" s="8">
        <v>17</v>
      </c>
      <c r="B453" s="9" t="s">
        <v>448</v>
      </c>
      <c r="C453" s="10">
        <v>1.0295000000000001</v>
      </c>
      <c r="D453" s="10" t="s">
        <v>103</v>
      </c>
      <c r="E453" s="10">
        <v>2202292</v>
      </c>
      <c r="F453" s="3">
        <f t="shared" si="104"/>
        <v>2202292</v>
      </c>
      <c r="G453" s="4" t="s">
        <v>183</v>
      </c>
      <c r="H453" s="5">
        <f t="shared" si="105"/>
        <v>2267259.6140000001</v>
      </c>
      <c r="I453" s="10">
        <f t="shared" si="114"/>
        <v>1.0295000000000001</v>
      </c>
      <c r="J453" s="11">
        <v>0</v>
      </c>
      <c r="K453" s="5">
        <f t="shared" si="115"/>
        <v>2267259.6140000001</v>
      </c>
      <c r="L453" s="19">
        <f t="shared" si="116"/>
        <v>0</v>
      </c>
      <c r="M453" s="17">
        <f t="shared" si="117"/>
        <v>2267259.6140000001</v>
      </c>
    </row>
    <row r="454" spans="1:13" ht="20.25" customHeight="1" x14ac:dyDescent="0.3">
      <c r="A454" s="8">
        <v>18</v>
      </c>
      <c r="B454" s="9" t="s">
        <v>163</v>
      </c>
      <c r="C454" s="10">
        <v>3.895</v>
      </c>
      <c r="D454" s="10" t="s">
        <v>36</v>
      </c>
      <c r="E454" s="10">
        <v>3996591</v>
      </c>
      <c r="F454" s="3">
        <f t="shared" si="104"/>
        <v>3996591</v>
      </c>
      <c r="G454" s="4" t="s">
        <v>462</v>
      </c>
      <c r="H454" s="5">
        <f t="shared" si="105"/>
        <v>15566721.945</v>
      </c>
      <c r="I454" s="10">
        <f t="shared" si="114"/>
        <v>3.895</v>
      </c>
      <c r="J454" s="11">
        <v>0</v>
      </c>
      <c r="K454" s="5">
        <f t="shared" si="115"/>
        <v>15566721.945</v>
      </c>
      <c r="L454" s="19">
        <f t="shared" si="116"/>
        <v>0</v>
      </c>
      <c r="M454" s="17">
        <f t="shared" si="117"/>
        <v>15566721.945</v>
      </c>
    </row>
    <row r="455" spans="1:13" x14ac:dyDescent="0.3">
      <c r="A455" s="8">
        <v>19</v>
      </c>
      <c r="B455" s="9" t="s">
        <v>163</v>
      </c>
      <c r="C455" s="10">
        <v>142.1</v>
      </c>
      <c r="D455" s="10" t="s">
        <v>57</v>
      </c>
      <c r="E455" s="10">
        <v>208073</v>
      </c>
      <c r="F455" s="3">
        <f t="shared" ref="F455:F518" si="118">ROUND(G455,0)</f>
        <v>208073</v>
      </c>
      <c r="G455" s="4" t="s">
        <v>428</v>
      </c>
      <c r="H455" s="5">
        <f t="shared" si="105"/>
        <v>29567173.299999997</v>
      </c>
      <c r="I455" s="10">
        <f t="shared" si="114"/>
        <v>142.1</v>
      </c>
      <c r="J455" s="11">
        <v>0</v>
      </c>
      <c r="K455" s="5">
        <f t="shared" si="115"/>
        <v>29567173.299999997</v>
      </c>
      <c r="L455" s="19">
        <f t="shared" si="116"/>
        <v>0</v>
      </c>
      <c r="M455" s="17">
        <f t="shared" si="117"/>
        <v>29567173.299999997</v>
      </c>
    </row>
    <row r="456" spans="1:13" x14ac:dyDescent="0.3">
      <c r="A456" s="8">
        <v>20</v>
      </c>
      <c r="B456" s="9" t="s">
        <v>165</v>
      </c>
      <c r="C456" s="10">
        <v>1.3149999999999999</v>
      </c>
      <c r="D456" s="10" t="s">
        <v>36</v>
      </c>
      <c r="E456" s="10">
        <v>4799682</v>
      </c>
      <c r="F456" s="3">
        <f t="shared" si="118"/>
        <v>4799682</v>
      </c>
      <c r="G456" s="4" t="s">
        <v>166</v>
      </c>
      <c r="H456" s="5">
        <f t="shared" si="105"/>
        <v>6311581.8300000001</v>
      </c>
      <c r="I456" s="10">
        <f t="shared" si="114"/>
        <v>1.3149999999999999</v>
      </c>
      <c r="J456" s="11">
        <v>0</v>
      </c>
      <c r="K456" s="5">
        <f t="shared" si="115"/>
        <v>6311581.8300000001</v>
      </c>
      <c r="L456" s="19">
        <f t="shared" si="116"/>
        <v>0</v>
      </c>
      <c r="M456" s="17">
        <f t="shared" si="117"/>
        <v>6311581.8300000001</v>
      </c>
    </row>
    <row r="457" spans="1:13" s="25" customFormat="1" x14ac:dyDescent="0.3">
      <c r="A457" s="1" t="s">
        <v>515</v>
      </c>
      <c r="B457" s="2" t="s">
        <v>516</v>
      </c>
      <c r="C457" s="2"/>
      <c r="D457" s="2"/>
      <c r="E457" s="2">
        <v>0</v>
      </c>
      <c r="F457" s="3">
        <f t="shared" si="118"/>
        <v>0</v>
      </c>
      <c r="G457" s="4"/>
      <c r="H457" s="5"/>
      <c r="I457" s="6"/>
      <c r="J457" s="6"/>
      <c r="K457" s="28"/>
      <c r="L457" s="7"/>
      <c r="M457" s="22"/>
    </row>
    <row r="458" spans="1:13" x14ac:dyDescent="0.3">
      <c r="A458" s="8">
        <v>1</v>
      </c>
      <c r="B458" s="9" t="s">
        <v>422</v>
      </c>
      <c r="C458" s="10">
        <v>84.46</v>
      </c>
      <c r="D458" s="10" t="s">
        <v>57</v>
      </c>
      <c r="E458" s="10">
        <v>2960824</v>
      </c>
      <c r="F458" s="3">
        <f t="shared" si="118"/>
        <v>2960824</v>
      </c>
      <c r="G458" s="4" t="s">
        <v>443</v>
      </c>
      <c r="H458" s="5">
        <f t="shared" si="105"/>
        <v>250071195.03999999</v>
      </c>
      <c r="I458" s="10">
        <f t="shared" ref="I458:I480" si="119">+C458</f>
        <v>84.46</v>
      </c>
      <c r="J458" s="11">
        <v>0</v>
      </c>
      <c r="K458" s="5">
        <f t="shared" ref="K458:K480" si="120">+I458*G458</f>
        <v>250071195.03999999</v>
      </c>
      <c r="L458" s="19">
        <f t="shared" ref="L458:L480" si="121">+J458*G458</f>
        <v>0</v>
      </c>
      <c r="M458" s="17">
        <f t="shared" ref="M458:M480" si="122">+K458+L458</f>
        <v>250071195.03999999</v>
      </c>
    </row>
    <row r="459" spans="1:13" ht="33.6" x14ac:dyDescent="0.3">
      <c r="A459" s="8">
        <v>2</v>
      </c>
      <c r="B459" s="9" t="s">
        <v>517</v>
      </c>
      <c r="C459" s="10">
        <v>1.65</v>
      </c>
      <c r="D459" s="10" t="s">
        <v>57</v>
      </c>
      <c r="E459" s="10">
        <v>1688112</v>
      </c>
      <c r="F459" s="3">
        <f t="shared" si="118"/>
        <v>1688112</v>
      </c>
      <c r="G459" s="4" t="s">
        <v>281</v>
      </c>
      <c r="H459" s="5">
        <f t="shared" si="105"/>
        <v>2785384.8</v>
      </c>
      <c r="I459" s="10">
        <f t="shared" si="119"/>
        <v>1.65</v>
      </c>
      <c r="J459" s="11">
        <v>0</v>
      </c>
      <c r="K459" s="5">
        <f t="shared" si="120"/>
        <v>2785384.8</v>
      </c>
      <c r="L459" s="19">
        <f t="shared" si="121"/>
        <v>0</v>
      </c>
      <c r="M459" s="17">
        <f t="shared" si="122"/>
        <v>2785384.8</v>
      </c>
    </row>
    <row r="460" spans="1:13" x14ac:dyDescent="0.3">
      <c r="A460" s="8">
        <v>3</v>
      </c>
      <c r="B460" s="9" t="s">
        <v>157</v>
      </c>
      <c r="C460" s="10">
        <v>9</v>
      </c>
      <c r="D460" s="10" t="s">
        <v>57</v>
      </c>
      <c r="E460" s="10">
        <v>1688112</v>
      </c>
      <c r="F460" s="3">
        <f t="shared" si="118"/>
        <v>1688112</v>
      </c>
      <c r="G460" s="4" t="s">
        <v>281</v>
      </c>
      <c r="H460" s="5">
        <f t="shared" si="105"/>
        <v>15193008</v>
      </c>
      <c r="I460" s="10">
        <f t="shared" si="119"/>
        <v>9</v>
      </c>
      <c r="J460" s="11">
        <v>0</v>
      </c>
      <c r="K460" s="5">
        <f t="shared" si="120"/>
        <v>15193008</v>
      </c>
      <c r="L460" s="19">
        <f t="shared" si="121"/>
        <v>0</v>
      </c>
      <c r="M460" s="17">
        <f t="shared" si="122"/>
        <v>15193008</v>
      </c>
    </row>
    <row r="461" spans="1:13" x14ac:dyDescent="0.3">
      <c r="A461" s="8">
        <v>4</v>
      </c>
      <c r="B461" s="9" t="s">
        <v>155</v>
      </c>
      <c r="C461" s="10">
        <v>3.48</v>
      </c>
      <c r="D461" s="10" t="s">
        <v>57</v>
      </c>
      <c r="E461" s="10">
        <v>2526796</v>
      </c>
      <c r="F461" s="3">
        <f t="shared" si="118"/>
        <v>2526796</v>
      </c>
      <c r="G461" s="4" t="s">
        <v>420</v>
      </c>
      <c r="H461" s="5">
        <f t="shared" ref="H461:H524" si="123">G461*C461</f>
        <v>8793250.0800000001</v>
      </c>
      <c r="I461" s="10">
        <f t="shared" si="119"/>
        <v>3.48</v>
      </c>
      <c r="J461" s="11">
        <v>0</v>
      </c>
      <c r="K461" s="5">
        <f t="shared" si="120"/>
        <v>8793250.0800000001</v>
      </c>
      <c r="L461" s="19">
        <f t="shared" si="121"/>
        <v>0</v>
      </c>
      <c r="M461" s="17">
        <f t="shared" si="122"/>
        <v>8793250.0800000001</v>
      </c>
    </row>
    <row r="462" spans="1:13" x14ac:dyDescent="0.3">
      <c r="A462" s="8">
        <v>5</v>
      </c>
      <c r="B462" s="9" t="s">
        <v>157</v>
      </c>
      <c r="C462" s="10">
        <v>9.64</v>
      </c>
      <c r="D462" s="10" t="s">
        <v>57</v>
      </c>
      <c r="E462" s="10">
        <v>1688112</v>
      </c>
      <c r="F462" s="3">
        <f t="shared" si="118"/>
        <v>1688112</v>
      </c>
      <c r="G462" s="4" t="s">
        <v>281</v>
      </c>
      <c r="H462" s="5">
        <f t="shared" si="123"/>
        <v>16273399.680000002</v>
      </c>
      <c r="I462" s="10">
        <f t="shared" si="119"/>
        <v>9.64</v>
      </c>
      <c r="J462" s="11">
        <v>0</v>
      </c>
      <c r="K462" s="5">
        <f t="shared" si="120"/>
        <v>16273399.680000002</v>
      </c>
      <c r="L462" s="19">
        <f t="shared" si="121"/>
        <v>0</v>
      </c>
      <c r="M462" s="17">
        <f t="shared" si="122"/>
        <v>16273399.680000002</v>
      </c>
    </row>
    <row r="463" spans="1:13" x14ac:dyDescent="0.3">
      <c r="A463" s="8">
        <v>6</v>
      </c>
      <c r="B463" s="9" t="s">
        <v>155</v>
      </c>
      <c r="C463" s="10">
        <v>3.32</v>
      </c>
      <c r="D463" s="10" t="s">
        <v>57</v>
      </c>
      <c r="E463" s="10">
        <v>2526796</v>
      </c>
      <c r="F463" s="3">
        <f t="shared" si="118"/>
        <v>2526796</v>
      </c>
      <c r="G463" s="4" t="s">
        <v>420</v>
      </c>
      <c r="H463" s="5">
        <f t="shared" si="123"/>
        <v>8388962.7199999988</v>
      </c>
      <c r="I463" s="10">
        <f t="shared" si="119"/>
        <v>3.32</v>
      </c>
      <c r="J463" s="11">
        <v>0</v>
      </c>
      <c r="K463" s="5">
        <f t="shared" si="120"/>
        <v>8388962.7199999988</v>
      </c>
      <c r="L463" s="19">
        <f t="shared" si="121"/>
        <v>0</v>
      </c>
      <c r="M463" s="17">
        <f t="shared" si="122"/>
        <v>8388962.7199999988</v>
      </c>
    </row>
    <row r="464" spans="1:13" x14ac:dyDescent="0.3">
      <c r="A464" s="8">
        <v>7</v>
      </c>
      <c r="B464" s="9" t="s">
        <v>157</v>
      </c>
      <c r="C464" s="10">
        <v>9</v>
      </c>
      <c r="D464" s="10" t="s">
        <v>57</v>
      </c>
      <c r="E464" s="10">
        <v>1688112</v>
      </c>
      <c r="F464" s="3">
        <f t="shared" si="118"/>
        <v>1688112</v>
      </c>
      <c r="G464" s="4" t="s">
        <v>281</v>
      </c>
      <c r="H464" s="5">
        <f t="shared" si="123"/>
        <v>15193008</v>
      </c>
      <c r="I464" s="10">
        <f t="shared" si="119"/>
        <v>9</v>
      </c>
      <c r="J464" s="11">
        <v>0</v>
      </c>
      <c r="K464" s="5">
        <f t="shared" si="120"/>
        <v>15193008</v>
      </c>
      <c r="L464" s="19">
        <f t="shared" si="121"/>
        <v>0</v>
      </c>
      <c r="M464" s="17">
        <f t="shared" si="122"/>
        <v>15193008</v>
      </c>
    </row>
    <row r="465" spans="1:13" x14ac:dyDescent="0.3">
      <c r="A465" s="8">
        <v>8</v>
      </c>
      <c r="B465" s="9" t="s">
        <v>155</v>
      </c>
      <c r="C465" s="10">
        <v>3.48</v>
      </c>
      <c r="D465" s="10" t="s">
        <v>57</v>
      </c>
      <c r="E465" s="10">
        <v>2526796</v>
      </c>
      <c r="F465" s="3">
        <f t="shared" si="118"/>
        <v>2526796</v>
      </c>
      <c r="G465" s="4" t="s">
        <v>420</v>
      </c>
      <c r="H465" s="5">
        <f t="shared" si="123"/>
        <v>8793250.0800000001</v>
      </c>
      <c r="I465" s="10">
        <f t="shared" si="119"/>
        <v>3.48</v>
      </c>
      <c r="J465" s="11">
        <v>0</v>
      </c>
      <c r="K465" s="5">
        <f t="shared" si="120"/>
        <v>8793250.0800000001</v>
      </c>
      <c r="L465" s="19">
        <f t="shared" si="121"/>
        <v>0</v>
      </c>
      <c r="M465" s="17">
        <f t="shared" si="122"/>
        <v>8793250.0800000001</v>
      </c>
    </row>
    <row r="466" spans="1:13" x14ac:dyDescent="0.3">
      <c r="A466" s="8">
        <v>9</v>
      </c>
      <c r="B466" s="9" t="s">
        <v>157</v>
      </c>
      <c r="C466" s="10">
        <v>6.63</v>
      </c>
      <c r="D466" s="10" t="s">
        <v>57</v>
      </c>
      <c r="E466" s="10">
        <v>1688112</v>
      </c>
      <c r="F466" s="3">
        <f t="shared" si="118"/>
        <v>1688112</v>
      </c>
      <c r="G466" s="4" t="s">
        <v>281</v>
      </c>
      <c r="H466" s="5">
        <f t="shared" si="123"/>
        <v>11192182.560000001</v>
      </c>
      <c r="I466" s="10">
        <f t="shared" si="119"/>
        <v>6.63</v>
      </c>
      <c r="J466" s="11">
        <v>0</v>
      </c>
      <c r="K466" s="5">
        <f t="shared" si="120"/>
        <v>11192182.560000001</v>
      </c>
      <c r="L466" s="19">
        <f t="shared" si="121"/>
        <v>0</v>
      </c>
      <c r="M466" s="17">
        <f t="shared" si="122"/>
        <v>11192182.560000001</v>
      </c>
    </row>
    <row r="467" spans="1:13" x14ac:dyDescent="0.3">
      <c r="A467" s="8">
        <v>10</v>
      </c>
      <c r="B467" s="9" t="s">
        <v>503</v>
      </c>
      <c r="C467" s="10">
        <v>29.86</v>
      </c>
      <c r="D467" s="10" t="s">
        <v>57</v>
      </c>
      <c r="E467" s="10">
        <v>2106844</v>
      </c>
      <c r="F467" s="3">
        <f t="shared" si="118"/>
        <v>2106844</v>
      </c>
      <c r="G467" s="4" t="s">
        <v>285</v>
      </c>
      <c r="H467" s="5">
        <f t="shared" si="123"/>
        <v>62910361.839999996</v>
      </c>
      <c r="I467" s="10">
        <f t="shared" si="119"/>
        <v>29.86</v>
      </c>
      <c r="J467" s="11">
        <v>0</v>
      </c>
      <c r="K467" s="5">
        <f t="shared" si="120"/>
        <v>62910361.839999996</v>
      </c>
      <c r="L467" s="19">
        <f t="shared" si="121"/>
        <v>0</v>
      </c>
      <c r="M467" s="17">
        <f t="shared" si="122"/>
        <v>62910361.839999996</v>
      </c>
    </row>
    <row r="468" spans="1:13" x14ac:dyDescent="0.3">
      <c r="A468" s="8">
        <v>11</v>
      </c>
      <c r="B468" s="9" t="s">
        <v>518</v>
      </c>
      <c r="C468" s="10">
        <v>2.89</v>
      </c>
      <c r="D468" s="10" t="s">
        <v>57</v>
      </c>
      <c r="E468" s="10">
        <v>1688112</v>
      </c>
      <c r="F468" s="3">
        <f t="shared" si="118"/>
        <v>1688112</v>
      </c>
      <c r="G468" s="4" t="s">
        <v>281</v>
      </c>
      <c r="H468" s="5">
        <f t="shared" si="123"/>
        <v>4878643.6800000006</v>
      </c>
      <c r="I468" s="10">
        <f t="shared" si="119"/>
        <v>2.89</v>
      </c>
      <c r="J468" s="11">
        <v>0</v>
      </c>
      <c r="K468" s="5">
        <f t="shared" si="120"/>
        <v>4878643.6800000006</v>
      </c>
      <c r="L468" s="19">
        <f t="shared" si="121"/>
        <v>0</v>
      </c>
      <c r="M468" s="17">
        <f t="shared" si="122"/>
        <v>4878643.6800000006</v>
      </c>
    </row>
    <row r="469" spans="1:13" x14ac:dyDescent="0.3">
      <c r="A469" s="8">
        <v>12</v>
      </c>
      <c r="B469" s="9" t="s">
        <v>425</v>
      </c>
      <c r="C469" s="10">
        <v>17.600000000000001</v>
      </c>
      <c r="D469" s="10" t="s">
        <v>57</v>
      </c>
      <c r="E469" s="10">
        <v>1448649</v>
      </c>
      <c r="F469" s="3">
        <f t="shared" si="118"/>
        <v>1448649</v>
      </c>
      <c r="G469" s="4" t="s">
        <v>159</v>
      </c>
      <c r="H469" s="5">
        <f t="shared" si="123"/>
        <v>25496222.400000002</v>
      </c>
      <c r="I469" s="10">
        <f t="shared" si="119"/>
        <v>17.600000000000001</v>
      </c>
      <c r="J469" s="11">
        <v>0</v>
      </c>
      <c r="K469" s="5">
        <f t="shared" si="120"/>
        <v>25496222.400000002</v>
      </c>
      <c r="L469" s="19">
        <f t="shared" si="121"/>
        <v>0</v>
      </c>
      <c r="M469" s="17">
        <f t="shared" si="122"/>
        <v>25496222.400000002</v>
      </c>
    </row>
    <row r="470" spans="1:13" x14ac:dyDescent="0.3">
      <c r="A470" s="8">
        <v>13</v>
      </c>
      <c r="B470" s="9" t="s">
        <v>286</v>
      </c>
      <c r="C470" s="10">
        <v>199.08</v>
      </c>
      <c r="D470" s="10" t="s">
        <v>114</v>
      </c>
      <c r="E470" s="10">
        <v>60580</v>
      </c>
      <c r="F470" s="3">
        <f t="shared" si="118"/>
        <v>60580</v>
      </c>
      <c r="G470" s="4" t="s">
        <v>287</v>
      </c>
      <c r="H470" s="5">
        <f t="shared" si="123"/>
        <v>12060266.4</v>
      </c>
      <c r="I470" s="10">
        <f t="shared" si="119"/>
        <v>199.08</v>
      </c>
      <c r="J470" s="11">
        <v>0</v>
      </c>
      <c r="K470" s="5">
        <f t="shared" si="120"/>
        <v>12060266.4</v>
      </c>
      <c r="L470" s="19">
        <f t="shared" si="121"/>
        <v>0</v>
      </c>
      <c r="M470" s="17">
        <f t="shared" si="122"/>
        <v>12060266.4</v>
      </c>
    </row>
    <row r="471" spans="1:13" x14ac:dyDescent="0.3">
      <c r="A471" s="8">
        <v>14</v>
      </c>
      <c r="B471" s="9" t="s">
        <v>145</v>
      </c>
      <c r="C471" s="10">
        <v>2.5575999999999999</v>
      </c>
      <c r="D471" s="10" t="s">
        <v>146</v>
      </c>
      <c r="E471" s="10">
        <v>21320983</v>
      </c>
      <c r="F471" s="3">
        <f t="shared" si="118"/>
        <v>21320983</v>
      </c>
      <c r="G471" s="4" t="s">
        <v>147</v>
      </c>
      <c r="H471" s="5">
        <f t="shared" si="123"/>
        <v>54530546.120799996</v>
      </c>
      <c r="I471" s="10">
        <f t="shared" si="119"/>
        <v>2.5575999999999999</v>
      </c>
      <c r="J471" s="11">
        <v>0</v>
      </c>
      <c r="K471" s="5">
        <f t="shared" si="120"/>
        <v>54530546.120799996</v>
      </c>
      <c r="L471" s="19">
        <f t="shared" si="121"/>
        <v>0</v>
      </c>
      <c r="M471" s="17">
        <f t="shared" si="122"/>
        <v>54530546.120799996</v>
      </c>
    </row>
    <row r="472" spans="1:13" x14ac:dyDescent="0.3">
      <c r="A472" s="8">
        <v>15</v>
      </c>
      <c r="B472" s="9" t="s">
        <v>148</v>
      </c>
      <c r="C472" s="10">
        <v>7.5922000000000001</v>
      </c>
      <c r="D472" s="10" t="s">
        <v>146</v>
      </c>
      <c r="E472" s="10">
        <v>22108474</v>
      </c>
      <c r="F472" s="3">
        <f t="shared" si="118"/>
        <v>22108474</v>
      </c>
      <c r="G472" s="4" t="s">
        <v>149</v>
      </c>
      <c r="H472" s="5">
        <f t="shared" si="123"/>
        <v>167851956.3028</v>
      </c>
      <c r="I472" s="10">
        <f t="shared" si="119"/>
        <v>7.5922000000000001</v>
      </c>
      <c r="J472" s="11">
        <v>0</v>
      </c>
      <c r="K472" s="5">
        <f t="shared" si="120"/>
        <v>167851956.3028</v>
      </c>
      <c r="L472" s="19">
        <f t="shared" si="121"/>
        <v>0</v>
      </c>
      <c r="M472" s="17">
        <f t="shared" si="122"/>
        <v>167851956.3028</v>
      </c>
    </row>
    <row r="473" spans="1:13" x14ac:dyDescent="0.3">
      <c r="A473" s="8">
        <v>16</v>
      </c>
      <c r="B473" s="9" t="s">
        <v>150</v>
      </c>
      <c r="C473" s="10">
        <v>30.1</v>
      </c>
      <c r="D473" s="10" t="s">
        <v>151</v>
      </c>
      <c r="E473" s="10">
        <v>811731</v>
      </c>
      <c r="F473" s="3">
        <f t="shared" si="118"/>
        <v>811731</v>
      </c>
      <c r="G473" s="4" t="s">
        <v>152</v>
      </c>
      <c r="H473" s="5">
        <f t="shared" si="123"/>
        <v>24433103.100000001</v>
      </c>
      <c r="I473" s="10">
        <f t="shared" si="119"/>
        <v>30.1</v>
      </c>
      <c r="J473" s="11">
        <v>0</v>
      </c>
      <c r="K473" s="5">
        <f t="shared" si="120"/>
        <v>24433103.100000001</v>
      </c>
      <c r="L473" s="19">
        <f t="shared" si="121"/>
        <v>0</v>
      </c>
      <c r="M473" s="17">
        <f t="shared" si="122"/>
        <v>24433103.100000001</v>
      </c>
    </row>
    <row r="474" spans="1:13" x14ac:dyDescent="0.3">
      <c r="A474" s="8">
        <v>17</v>
      </c>
      <c r="B474" s="9" t="s">
        <v>445</v>
      </c>
      <c r="C474" s="10">
        <v>0.112</v>
      </c>
      <c r="D474" s="10" t="s">
        <v>127</v>
      </c>
      <c r="E474" s="10">
        <v>3034617</v>
      </c>
      <c r="F474" s="3">
        <f t="shared" si="118"/>
        <v>3034617</v>
      </c>
      <c r="G474" s="4" t="s">
        <v>136</v>
      </c>
      <c r="H474" s="5">
        <f t="shared" si="123"/>
        <v>339877.10399999999</v>
      </c>
      <c r="I474" s="10">
        <f t="shared" si="119"/>
        <v>0.112</v>
      </c>
      <c r="J474" s="11">
        <v>0</v>
      </c>
      <c r="K474" s="5">
        <f t="shared" si="120"/>
        <v>339877.10399999999</v>
      </c>
      <c r="L474" s="19">
        <f t="shared" si="121"/>
        <v>0</v>
      </c>
      <c r="M474" s="17">
        <f t="shared" si="122"/>
        <v>339877.10399999999</v>
      </c>
    </row>
    <row r="475" spans="1:13" ht="20.25" customHeight="1" x14ac:dyDescent="0.3">
      <c r="A475" s="8">
        <v>18</v>
      </c>
      <c r="B475" s="9" t="s">
        <v>446</v>
      </c>
      <c r="C475" s="10">
        <v>1.1200000000000001</v>
      </c>
      <c r="D475" s="10" t="s">
        <v>57</v>
      </c>
      <c r="E475" s="10">
        <v>1052495</v>
      </c>
      <c r="F475" s="3">
        <f t="shared" si="118"/>
        <v>1052495</v>
      </c>
      <c r="G475" s="4" t="s">
        <v>123</v>
      </c>
      <c r="H475" s="5">
        <f t="shared" si="123"/>
        <v>1178794.4000000001</v>
      </c>
      <c r="I475" s="10">
        <f t="shared" si="119"/>
        <v>1.1200000000000001</v>
      </c>
      <c r="J475" s="11">
        <v>0</v>
      </c>
      <c r="K475" s="5">
        <f t="shared" si="120"/>
        <v>1178794.4000000001</v>
      </c>
      <c r="L475" s="19">
        <f t="shared" si="121"/>
        <v>0</v>
      </c>
      <c r="M475" s="17">
        <f t="shared" si="122"/>
        <v>1178794.4000000001</v>
      </c>
    </row>
    <row r="476" spans="1:13" ht="19.5" customHeight="1" x14ac:dyDescent="0.3">
      <c r="A476" s="8">
        <v>19</v>
      </c>
      <c r="B476" s="9" t="s">
        <v>447</v>
      </c>
      <c r="C476" s="10">
        <v>2.61</v>
      </c>
      <c r="D476" s="10" t="s">
        <v>57</v>
      </c>
      <c r="E476" s="10">
        <v>558164</v>
      </c>
      <c r="F476" s="3">
        <f t="shared" si="118"/>
        <v>558164</v>
      </c>
      <c r="G476" s="4" t="s">
        <v>125</v>
      </c>
      <c r="H476" s="5">
        <f t="shared" si="123"/>
        <v>1456808.04</v>
      </c>
      <c r="I476" s="10">
        <f t="shared" si="119"/>
        <v>2.61</v>
      </c>
      <c r="J476" s="11">
        <v>0</v>
      </c>
      <c r="K476" s="5">
        <f t="shared" si="120"/>
        <v>1456808.04</v>
      </c>
      <c r="L476" s="19">
        <f t="shared" si="121"/>
        <v>0</v>
      </c>
      <c r="M476" s="17">
        <f t="shared" si="122"/>
        <v>1456808.04</v>
      </c>
    </row>
    <row r="477" spans="1:13" x14ac:dyDescent="0.3">
      <c r="A477" s="8">
        <v>20</v>
      </c>
      <c r="B477" s="9" t="s">
        <v>448</v>
      </c>
      <c r="C477" s="10">
        <v>0.42120000000000002</v>
      </c>
      <c r="D477" s="10" t="s">
        <v>103</v>
      </c>
      <c r="E477" s="10">
        <v>2202292</v>
      </c>
      <c r="F477" s="3">
        <f t="shared" si="118"/>
        <v>2202292</v>
      </c>
      <c r="G477" s="4" t="s">
        <v>183</v>
      </c>
      <c r="H477" s="5">
        <f t="shared" si="123"/>
        <v>927605.39040000003</v>
      </c>
      <c r="I477" s="10">
        <f t="shared" si="119"/>
        <v>0.42120000000000002</v>
      </c>
      <c r="J477" s="11">
        <v>0</v>
      </c>
      <c r="K477" s="5">
        <f t="shared" si="120"/>
        <v>927605.39040000003</v>
      </c>
      <c r="L477" s="19">
        <f t="shared" si="121"/>
        <v>0</v>
      </c>
      <c r="M477" s="17">
        <f t="shared" si="122"/>
        <v>927605.39040000003</v>
      </c>
    </row>
    <row r="478" spans="1:13" ht="20.25" customHeight="1" x14ac:dyDescent="0.3">
      <c r="A478" s="8">
        <v>21</v>
      </c>
      <c r="B478" s="9" t="s">
        <v>163</v>
      </c>
      <c r="C478" s="10">
        <v>8.2729999999999997</v>
      </c>
      <c r="D478" s="10" t="s">
        <v>36</v>
      </c>
      <c r="E478" s="10">
        <v>3996591</v>
      </c>
      <c r="F478" s="3">
        <f t="shared" si="118"/>
        <v>3996591</v>
      </c>
      <c r="G478" s="4" t="s">
        <v>462</v>
      </c>
      <c r="H478" s="5">
        <f t="shared" si="123"/>
        <v>33063797.342999998</v>
      </c>
      <c r="I478" s="10">
        <f t="shared" si="119"/>
        <v>8.2729999999999997</v>
      </c>
      <c r="J478" s="11">
        <v>0</v>
      </c>
      <c r="K478" s="5">
        <f t="shared" si="120"/>
        <v>33063797.342999998</v>
      </c>
      <c r="L478" s="19">
        <f t="shared" si="121"/>
        <v>0</v>
      </c>
      <c r="M478" s="17">
        <f t="shared" si="122"/>
        <v>33063797.342999998</v>
      </c>
    </row>
    <row r="479" spans="1:13" x14ac:dyDescent="0.3">
      <c r="A479" s="8">
        <v>22</v>
      </c>
      <c r="B479" s="9" t="s">
        <v>163</v>
      </c>
      <c r="C479" s="10">
        <v>147.30000000000001</v>
      </c>
      <c r="D479" s="10" t="s">
        <v>57</v>
      </c>
      <c r="E479" s="10">
        <v>208073</v>
      </c>
      <c r="F479" s="3">
        <f t="shared" si="118"/>
        <v>208073</v>
      </c>
      <c r="G479" s="4" t="s">
        <v>428</v>
      </c>
      <c r="H479" s="5">
        <f t="shared" si="123"/>
        <v>30649152.900000002</v>
      </c>
      <c r="I479" s="10">
        <f t="shared" si="119"/>
        <v>147.30000000000001</v>
      </c>
      <c r="J479" s="11">
        <v>0</v>
      </c>
      <c r="K479" s="5">
        <f t="shared" si="120"/>
        <v>30649152.900000002</v>
      </c>
      <c r="L479" s="19">
        <f t="shared" si="121"/>
        <v>0</v>
      </c>
      <c r="M479" s="17">
        <f t="shared" si="122"/>
        <v>30649152.900000002</v>
      </c>
    </row>
    <row r="480" spans="1:13" x14ac:dyDescent="0.3">
      <c r="A480" s="8">
        <v>23</v>
      </c>
      <c r="B480" s="9" t="s">
        <v>165</v>
      </c>
      <c r="C480" s="10">
        <v>2.6989999999999998</v>
      </c>
      <c r="D480" s="10" t="s">
        <v>36</v>
      </c>
      <c r="E480" s="10">
        <v>4799682</v>
      </c>
      <c r="F480" s="3">
        <f t="shared" si="118"/>
        <v>4799682</v>
      </c>
      <c r="G480" s="4" t="s">
        <v>166</v>
      </c>
      <c r="H480" s="5">
        <f t="shared" si="123"/>
        <v>12954341.717999998</v>
      </c>
      <c r="I480" s="10">
        <f t="shared" si="119"/>
        <v>2.6989999999999998</v>
      </c>
      <c r="J480" s="11">
        <v>0</v>
      </c>
      <c r="K480" s="5">
        <f t="shared" si="120"/>
        <v>12954341.717999998</v>
      </c>
      <c r="L480" s="19">
        <f t="shared" si="121"/>
        <v>0</v>
      </c>
      <c r="M480" s="17">
        <f t="shared" si="122"/>
        <v>12954341.717999998</v>
      </c>
    </row>
    <row r="481" spans="1:13" s="25" customFormat="1" x14ac:dyDescent="0.3">
      <c r="A481" s="1" t="s">
        <v>519</v>
      </c>
      <c r="B481" s="2" t="s">
        <v>520</v>
      </c>
      <c r="C481" s="2"/>
      <c r="D481" s="2"/>
      <c r="E481" s="2">
        <v>0</v>
      </c>
      <c r="F481" s="3">
        <f t="shared" si="118"/>
        <v>0</v>
      </c>
      <c r="G481" s="4"/>
      <c r="H481" s="5"/>
      <c r="I481" s="6"/>
      <c r="J481" s="6"/>
      <c r="K481" s="28"/>
      <c r="L481" s="7"/>
      <c r="M481" s="22"/>
    </row>
    <row r="482" spans="1:13" ht="33.6" x14ac:dyDescent="0.3">
      <c r="A482" s="8">
        <v>1</v>
      </c>
      <c r="B482" s="9" t="s">
        <v>451</v>
      </c>
      <c r="C482" s="10">
        <v>0.43</v>
      </c>
      <c r="D482" s="10" t="s">
        <v>57</v>
      </c>
      <c r="E482" s="10">
        <v>1838509</v>
      </c>
      <c r="F482" s="3">
        <f t="shared" si="118"/>
        <v>1838509</v>
      </c>
      <c r="G482" s="4" t="s">
        <v>452</v>
      </c>
      <c r="H482" s="5">
        <f t="shared" si="123"/>
        <v>790558.87</v>
      </c>
      <c r="I482" s="10">
        <f t="shared" ref="I482:I499" si="124">+C482</f>
        <v>0.43</v>
      </c>
      <c r="J482" s="11">
        <v>0</v>
      </c>
      <c r="K482" s="5">
        <f t="shared" ref="K482:K499" si="125">+I482*G482</f>
        <v>790558.87</v>
      </c>
      <c r="L482" s="19">
        <f t="shared" ref="L482:L499" si="126">+J482*G482</f>
        <v>0</v>
      </c>
      <c r="M482" s="17">
        <f t="shared" ref="M482:M545" si="127">+K482+L482</f>
        <v>790558.87</v>
      </c>
    </row>
    <row r="483" spans="1:13" x14ac:dyDescent="0.3">
      <c r="A483" s="8">
        <v>2</v>
      </c>
      <c r="B483" s="9" t="s">
        <v>453</v>
      </c>
      <c r="C483" s="10">
        <v>0.69</v>
      </c>
      <c r="D483" s="10" t="s">
        <v>57</v>
      </c>
      <c r="E483" s="10">
        <v>1870176</v>
      </c>
      <c r="F483" s="3">
        <f t="shared" si="118"/>
        <v>1870176</v>
      </c>
      <c r="G483" s="4" t="s">
        <v>454</v>
      </c>
      <c r="H483" s="5">
        <f t="shared" si="123"/>
        <v>1290421.44</v>
      </c>
      <c r="I483" s="10">
        <f t="shared" si="124"/>
        <v>0.69</v>
      </c>
      <c r="J483" s="11">
        <v>0</v>
      </c>
      <c r="K483" s="5">
        <f t="shared" si="125"/>
        <v>1290421.44</v>
      </c>
      <c r="L483" s="19">
        <f t="shared" si="126"/>
        <v>0</v>
      </c>
      <c r="M483" s="17">
        <f t="shared" si="127"/>
        <v>1290421.44</v>
      </c>
    </row>
    <row r="484" spans="1:13" x14ac:dyDescent="0.3">
      <c r="A484" s="8">
        <v>3</v>
      </c>
      <c r="B484" s="9" t="s">
        <v>455</v>
      </c>
      <c r="C484" s="10">
        <v>0.15</v>
      </c>
      <c r="D484" s="10" t="s">
        <v>57</v>
      </c>
      <c r="E484" s="10">
        <v>1870176</v>
      </c>
      <c r="F484" s="3">
        <f t="shared" si="118"/>
        <v>1870176</v>
      </c>
      <c r="G484" s="4" t="s">
        <v>454</v>
      </c>
      <c r="H484" s="5">
        <f t="shared" si="123"/>
        <v>280526.39999999997</v>
      </c>
      <c r="I484" s="10">
        <f t="shared" si="124"/>
        <v>0.15</v>
      </c>
      <c r="J484" s="11">
        <v>0</v>
      </c>
      <c r="K484" s="5">
        <f t="shared" si="125"/>
        <v>280526.39999999997</v>
      </c>
      <c r="L484" s="19">
        <f t="shared" si="126"/>
        <v>0</v>
      </c>
      <c r="M484" s="17">
        <f t="shared" si="127"/>
        <v>280526.39999999997</v>
      </c>
    </row>
    <row r="485" spans="1:13" x14ac:dyDescent="0.3">
      <c r="A485" s="8">
        <v>4</v>
      </c>
      <c r="B485" s="9" t="s">
        <v>456</v>
      </c>
      <c r="C485" s="10">
        <v>1.84</v>
      </c>
      <c r="D485" s="10" t="s">
        <v>57</v>
      </c>
      <c r="E485" s="10">
        <v>2106844</v>
      </c>
      <c r="F485" s="3">
        <f t="shared" si="118"/>
        <v>2106844</v>
      </c>
      <c r="G485" s="4" t="s">
        <v>285</v>
      </c>
      <c r="H485" s="5">
        <f t="shared" si="123"/>
        <v>3876592.96</v>
      </c>
      <c r="I485" s="10">
        <f t="shared" si="124"/>
        <v>1.84</v>
      </c>
      <c r="J485" s="11">
        <v>0</v>
      </c>
      <c r="K485" s="5">
        <f t="shared" si="125"/>
        <v>3876592.96</v>
      </c>
      <c r="L485" s="19">
        <f t="shared" si="126"/>
        <v>0</v>
      </c>
      <c r="M485" s="17">
        <f t="shared" si="127"/>
        <v>3876592.96</v>
      </c>
    </row>
    <row r="486" spans="1:13" x14ac:dyDescent="0.3">
      <c r="A486" s="8">
        <v>5</v>
      </c>
      <c r="B486" s="9" t="s">
        <v>157</v>
      </c>
      <c r="C486" s="10">
        <v>1.24</v>
      </c>
      <c r="D486" s="10" t="s">
        <v>57</v>
      </c>
      <c r="E486" s="10">
        <v>1688112</v>
      </c>
      <c r="F486" s="3">
        <f t="shared" si="118"/>
        <v>1688112</v>
      </c>
      <c r="G486" s="4" t="s">
        <v>281</v>
      </c>
      <c r="H486" s="5">
        <f t="shared" si="123"/>
        <v>2093258.88</v>
      </c>
      <c r="I486" s="10">
        <f t="shared" si="124"/>
        <v>1.24</v>
      </c>
      <c r="J486" s="11">
        <v>0</v>
      </c>
      <c r="K486" s="5">
        <f t="shared" si="125"/>
        <v>2093258.88</v>
      </c>
      <c r="L486" s="19">
        <f t="shared" si="126"/>
        <v>0</v>
      </c>
      <c r="M486" s="17">
        <f t="shared" si="127"/>
        <v>2093258.88</v>
      </c>
    </row>
    <row r="487" spans="1:13" x14ac:dyDescent="0.3">
      <c r="A487" s="8">
        <v>6</v>
      </c>
      <c r="B487" s="9" t="s">
        <v>155</v>
      </c>
      <c r="C487" s="10">
        <v>0.98</v>
      </c>
      <c r="D487" s="10" t="s">
        <v>57</v>
      </c>
      <c r="E487" s="10">
        <v>2526796</v>
      </c>
      <c r="F487" s="3">
        <f t="shared" si="118"/>
        <v>2526796</v>
      </c>
      <c r="G487" s="4" t="s">
        <v>420</v>
      </c>
      <c r="H487" s="5">
        <f t="shared" si="123"/>
        <v>2476260.08</v>
      </c>
      <c r="I487" s="10">
        <f t="shared" si="124"/>
        <v>0.98</v>
      </c>
      <c r="J487" s="11">
        <v>0</v>
      </c>
      <c r="K487" s="5">
        <f t="shared" si="125"/>
        <v>2476260.08</v>
      </c>
      <c r="L487" s="19">
        <f t="shared" si="126"/>
        <v>0</v>
      </c>
      <c r="M487" s="17">
        <f t="shared" si="127"/>
        <v>2476260.08</v>
      </c>
    </row>
    <row r="488" spans="1:13" x14ac:dyDescent="0.3">
      <c r="A488" s="8">
        <v>7</v>
      </c>
      <c r="B488" s="9" t="s">
        <v>177</v>
      </c>
      <c r="C488" s="10">
        <v>0.52</v>
      </c>
      <c r="D488" s="10" t="s">
        <v>57</v>
      </c>
      <c r="E488" s="10">
        <v>1773804</v>
      </c>
      <c r="F488" s="3">
        <f t="shared" si="118"/>
        <v>1773804</v>
      </c>
      <c r="G488" s="4" t="s">
        <v>424</v>
      </c>
      <c r="H488" s="5">
        <f t="shared" si="123"/>
        <v>922378.08000000007</v>
      </c>
      <c r="I488" s="10">
        <f t="shared" si="124"/>
        <v>0.52</v>
      </c>
      <c r="J488" s="11">
        <v>0</v>
      </c>
      <c r="K488" s="5">
        <f t="shared" si="125"/>
        <v>922378.08000000007</v>
      </c>
      <c r="L488" s="19">
        <f t="shared" si="126"/>
        <v>0</v>
      </c>
      <c r="M488" s="17">
        <f t="shared" si="127"/>
        <v>922378.08000000007</v>
      </c>
    </row>
    <row r="489" spans="1:13" x14ac:dyDescent="0.3">
      <c r="A489" s="8">
        <v>8</v>
      </c>
      <c r="B489" s="9" t="s">
        <v>286</v>
      </c>
      <c r="C489" s="10">
        <v>15.333299999999999</v>
      </c>
      <c r="D489" s="10" t="s">
        <v>114</v>
      </c>
      <c r="E489" s="10">
        <v>60580</v>
      </c>
      <c r="F489" s="3">
        <f t="shared" si="118"/>
        <v>60580</v>
      </c>
      <c r="G489" s="4" t="s">
        <v>287</v>
      </c>
      <c r="H489" s="5">
        <f t="shared" si="123"/>
        <v>928891.31400000001</v>
      </c>
      <c r="I489" s="10">
        <f t="shared" si="124"/>
        <v>15.333299999999999</v>
      </c>
      <c r="J489" s="11">
        <v>0</v>
      </c>
      <c r="K489" s="5">
        <f t="shared" si="125"/>
        <v>928891.31400000001</v>
      </c>
      <c r="L489" s="19">
        <f t="shared" si="126"/>
        <v>0</v>
      </c>
      <c r="M489" s="17">
        <f t="shared" si="127"/>
        <v>928891.31400000001</v>
      </c>
    </row>
    <row r="490" spans="1:13" ht="33.6" x14ac:dyDescent="0.3">
      <c r="A490" s="8">
        <v>9</v>
      </c>
      <c r="B490" s="9" t="s">
        <v>457</v>
      </c>
      <c r="C490" s="10">
        <v>0.1016</v>
      </c>
      <c r="D490" s="10" t="s">
        <v>146</v>
      </c>
      <c r="E490" s="10">
        <v>25040681</v>
      </c>
      <c r="F490" s="3">
        <f t="shared" si="118"/>
        <v>25040681</v>
      </c>
      <c r="G490" s="4" t="s">
        <v>458</v>
      </c>
      <c r="H490" s="5">
        <f t="shared" si="123"/>
        <v>2544133.1895999997</v>
      </c>
      <c r="I490" s="10">
        <f t="shared" si="124"/>
        <v>0.1016</v>
      </c>
      <c r="J490" s="11">
        <v>0</v>
      </c>
      <c r="K490" s="5">
        <f t="shared" si="125"/>
        <v>2544133.1895999997</v>
      </c>
      <c r="L490" s="19">
        <f t="shared" si="126"/>
        <v>0</v>
      </c>
      <c r="M490" s="17">
        <f t="shared" si="127"/>
        <v>2544133.1895999997</v>
      </c>
    </row>
    <row r="491" spans="1:13" x14ac:dyDescent="0.3">
      <c r="A491" s="8">
        <v>10</v>
      </c>
      <c r="B491" s="9" t="s">
        <v>445</v>
      </c>
      <c r="C491" s="10">
        <v>1.7999999999999999E-2</v>
      </c>
      <c r="D491" s="10" t="s">
        <v>127</v>
      </c>
      <c r="E491" s="10">
        <v>3034617</v>
      </c>
      <c r="F491" s="3">
        <f t="shared" si="118"/>
        <v>3034617</v>
      </c>
      <c r="G491" s="4" t="s">
        <v>136</v>
      </c>
      <c r="H491" s="5">
        <f t="shared" si="123"/>
        <v>54623.105999999992</v>
      </c>
      <c r="I491" s="10">
        <f t="shared" si="124"/>
        <v>1.7999999999999999E-2</v>
      </c>
      <c r="J491" s="11">
        <v>0</v>
      </c>
      <c r="K491" s="5">
        <f t="shared" si="125"/>
        <v>54623.105999999992</v>
      </c>
      <c r="L491" s="19">
        <f t="shared" si="126"/>
        <v>0</v>
      </c>
      <c r="M491" s="17">
        <f t="shared" si="127"/>
        <v>54623.105999999992</v>
      </c>
    </row>
    <row r="492" spans="1:13" ht="23.25" customHeight="1" x14ac:dyDescent="0.3">
      <c r="A492" s="8">
        <v>11</v>
      </c>
      <c r="B492" s="9" t="s">
        <v>446</v>
      </c>
      <c r="C492" s="10">
        <v>0.26</v>
      </c>
      <c r="D492" s="10" t="s">
        <v>57</v>
      </c>
      <c r="E492" s="10">
        <v>1052495</v>
      </c>
      <c r="F492" s="3">
        <f t="shared" si="118"/>
        <v>1052495</v>
      </c>
      <c r="G492" s="4" t="s">
        <v>123</v>
      </c>
      <c r="H492" s="5">
        <f t="shared" si="123"/>
        <v>273648.7</v>
      </c>
      <c r="I492" s="10">
        <f t="shared" si="124"/>
        <v>0.26</v>
      </c>
      <c r="J492" s="11">
        <v>0</v>
      </c>
      <c r="K492" s="5">
        <f t="shared" si="125"/>
        <v>273648.7</v>
      </c>
      <c r="L492" s="19">
        <f t="shared" si="126"/>
        <v>0</v>
      </c>
      <c r="M492" s="17">
        <f t="shared" si="127"/>
        <v>273648.7</v>
      </c>
    </row>
    <row r="493" spans="1:13" ht="20.25" customHeight="1" x14ac:dyDescent="0.3">
      <c r="A493" s="8">
        <v>12</v>
      </c>
      <c r="B493" s="9" t="s">
        <v>447</v>
      </c>
      <c r="C493" s="10">
        <v>0.6</v>
      </c>
      <c r="D493" s="10" t="s">
        <v>57</v>
      </c>
      <c r="E493" s="10">
        <v>558164</v>
      </c>
      <c r="F493" s="3">
        <f t="shared" si="118"/>
        <v>558164</v>
      </c>
      <c r="G493" s="4" t="s">
        <v>125</v>
      </c>
      <c r="H493" s="5">
        <f t="shared" si="123"/>
        <v>334898.39999999997</v>
      </c>
      <c r="I493" s="10">
        <f t="shared" si="124"/>
        <v>0.6</v>
      </c>
      <c r="J493" s="11">
        <v>0</v>
      </c>
      <c r="K493" s="5">
        <f t="shared" si="125"/>
        <v>334898.39999999997</v>
      </c>
      <c r="L493" s="19">
        <f t="shared" si="126"/>
        <v>0</v>
      </c>
      <c r="M493" s="17">
        <f t="shared" si="127"/>
        <v>334898.39999999997</v>
      </c>
    </row>
    <row r="494" spans="1:13" x14ac:dyDescent="0.3">
      <c r="A494" s="8">
        <v>13</v>
      </c>
      <c r="B494" s="9" t="s">
        <v>448</v>
      </c>
      <c r="C494" s="10">
        <v>0.12820000000000001</v>
      </c>
      <c r="D494" s="10" t="s">
        <v>103</v>
      </c>
      <c r="E494" s="10">
        <v>2202292</v>
      </c>
      <c r="F494" s="3">
        <f t="shared" si="118"/>
        <v>2202292</v>
      </c>
      <c r="G494" s="4" t="s">
        <v>183</v>
      </c>
      <c r="H494" s="5">
        <f t="shared" si="123"/>
        <v>282333.83439999999</v>
      </c>
      <c r="I494" s="10">
        <f t="shared" si="124"/>
        <v>0.12820000000000001</v>
      </c>
      <c r="J494" s="11">
        <v>0</v>
      </c>
      <c r="K494" s="5">
        <f t="shared" si="125"/>
        <v>282333.83439999999</v>
      </c>
      <c r="L494" s="19">
        <f t="shared" si="126"/>
        <v>0</v>
      </c>
      <c r="M494" s="17">
        <f t="shared" si="127"/>
        <v>282333.83439999999</v>
      </c>
    </row>
    <row r="495" spans="1:13" ht="33.6" x14ac:dyDescent="0.3">
      <c r="A495" s="8">
        <v>14</v>
      </c>
      <c r="B495" s="9" t="s">
        <v>161</v>
      </c>
      <c r="C495" s="10">
        <v>1.49</v>
      </c>
      <c r="D495" s="10" t="s">
        <v>114</v>
      </c>
      <c r="E495" s="10">
        <v>288748</v>
      </c>
      <c r="F495" s="3">
        <f t="shared" si="118"/>
        <v>288748</v>
      </c>
      <c r="G495" s="4" t="s">
        <v>162</v>
      </c>
      <c r="H495" s="5">
        <f t="shared" si="123"/>
        <v>430234.52</v>
      </c>
      <c r="I495" s="10">
        <f t="shared" si="124"/>
        <v>1.49</v>
      </c>
      <c r="J495" s="11">
        <v>0</v>
      </c>
      <c r="K495" s="5">
        <f t="shared" si="125"/>
        <v>430234.52</v>
      </c>
      <c r="L495" s="19">
        <f t="shared" si="126"/>
        <v>0</v>
      </c>
      <c r="M495" s="17">
        <f t="shared" si="127"/>
        <v>430234.52</v>
      </c>
    </row>
    <row r="496" spans="1:13" ht="33.6" x14ac:dyDescent="0.3">
      <c r="A496" s="8">
        <v>15</v>
      </c>
      <c r="B496" s="9" t="s">
        <v>521</v>
      </c>
      <c r="C496" s="10">
        <v>5</v>
      </c>
      <c r="D496" s="10" t="s">
        <v>199</v>
      </c>
      <c r="E496" s="10">
        <v>146419</v>
      </c>
      <c r="F496" s="3">
        <f t="shared" si="118"/>
        <v>146419</v>
      </c>
      <c r="G496" s="4" t="s">
        <v>522</v>
      </c>
      <c r="H496" s="5">
        <f t="shared" si="123"/>
        <v>732095</v>
      </c>
      <c r="I496" s="10">
        <f t="shared" si="124"/>
        <v>5</v>
      </c>
      <c r="J496" s="11">
        <v>0</v>
      </c>
      <c r="K496" s="5">
        <f t="shared" si="125"/>
        <v>732095</v>
      </c>
      <c r="L496" s="19">
        <f t="shared" si="126"/>
        <v>0</v>
      </c>
      <c r="M496" s="17">
        <f t="shared" si="127"/>
        <v>732095</v>
      </c>
    </row>
    <row r="497" spans="1:13" ht="24.75" customHeight="1" x14ac:dyDescent="0.3">
      <c r="A497" s="8">
        <v>16</v>
      </c>
      <c r="B497" s="9" t="s">
        <v>163</v>
      </c>
      <c r="C497" s="10">
        <v>2.6040000000000001</v>
      </c>
      <c r="D497" s="10" t="s">
        <v>36</v>
      </c>
      <c r="E497" s="10">
        <v>3996591</v>
      </c>
      <c r="F497" s="3">
        <f t="shared" si="118"/>
        <v>3996591</v>
      </c>
      <c r="G497" s="4" t="s">
        <v>462</v>
      </c>
      <c r="H497" s="5">
        <f t="shared" si="123"/>
        <v>10407122.964</v>
      </c>
      <c r="I497" s="10">
        <f t="shared" si="124"/>
        <v>2.6040000000000001</v>
      </c>
      <c r="J497" s="11">
        <v>0</v>
      </c>
      <c r="K497" s="5">
        <f t="shared" si="125"/>
        <v>10407122.964</v>
      </c>
      <c r="L497" s="19">
        <f t="shared" si="126"/>
        <v>0</v>
      </c>
      <c r="M497" s="17">
        <f t="shared" si="127"/>
        <v>10407122.964</v>
      </c>
    </row>
    <row r="498" spans="1:13" x14ac:dyDescent="0.3">
      <c r="A498" s="8">
        <v>17</v>
      </c>
      <c r="B498" s="9" t="s">
        <v>165</v>
      </c>
      <c r="C498" s="10">
        <v>0.158</v>
      </c>
      <c r="D498" s="10" t="s">
        <v>36</v>
      </c>
      <c r="E498" s="10">
        <v>4799682</v>
      </c>
      <c r="F498" s="3">
        <f t="shared" si="118"/>
        <v>4799682</v>
      </c>
      <c r="G498" s="4" t="s">
        <v>166</v>
      </c>
      <c r="H498" s="5">
        <f t="shared" si="123"/>
        <v>758349.75600000005</v>
      </c>
      <c r="I498" s="10">
        <f t="shared" si="124"/>
        <v>0.158</v>
      </c>
      <c r="J498" s="11">
        <v>0</v>
      </c>
      <c r="K498" s="5">
        <f t="shared" si="125"/>
        <v>758349.75600000005</v>
      </c>
      <c r="L498" s="19">
        <f t="shared" si="126"/>
        <v>0</v>
      </c>
      <c r="M498" s="17">
        <f t="shared" si="127"/>
        <v>758349.75600000005</v>
      </c>
    </row>
    <row r="499" spans="1:13" ht="21.75" customHeight="1" x14ac:dyDescent="0.3">
      <c r="A499" s="8">
        <v>18</v>
      </c>
      <c r="B499" s="9" t="s">
        <v>463</v>
      </c>
      <c r="C499" s="10">
        <v>0.02</v>
      </c>
      <c r="D499" s="10" t="s">
        <v>36</v>
      </c>
      <c r="E499" s="10">
        <v>7846546</v>
      </c>
      <c r="F499" s="3">
        <f t="shared" si="118"/>
        <v>7846546</v>
      </c>
      <c r="G499" s="4" t="s">
        <v>464</v>
      </c>
      <c r="H499" s="5">
        <f t="shared" si="123"/>
        <v>156930.92000000001</v>
      </c>
      <c r="I499" s="10">
        <f t="shared" si="124"/>
        <v>0.02</v>
      </c>
      <c r="J499" s="11">
        <v>0</v>
      </c>
      <c r="K499" s="5">
        <f t="shared" si="125"/>
        <v>156930.92000000001</v>
      </c>
      <c r="L499" s="19">
        <f t="shared" si="126"/>
        <v>0</v>
      </c>
      <c r="M499" s="17">
        <f t="shared" si="127"/>
        <v>156930.92000000001</v>
      </c>
    </row>
    <row r="500" spans="1:13" s="25" customFormat="1" x14ac:dyDescent="0.3">
      <c r="A500" s="1" t="s">
        <v>523</v>
      </c>
      <c r="B500" s="2" t="s">
        <v>524</v>
      </c>
      <c r="C500" s="2"/>
      <c r="D500" s="2"/>
      <c r="E500" s="2">
        <v>0</v>
      </c>
      <c r="F500" s="3">
        <f t="shared" si="118"/>
        <v>0</v>
      </c>
      <c r="G500" s="4"/>
      <c r="H500" s="5"/>
      <c r="I500" s="6"/>
      <c r="J500" s="6"/>
      <c r="K500" s="5"/>
      <c r="L500" s="19"/>
      <c r="M500" s="17"/>
    </row>
    <row r="501" spans="1:13" x14ac:dyDescent="0.3">
      <c r="A501" s="8">
        <v>1</v>
      </c>
      <c r="B501" s="9" t="s">
        <v>422</v>
      </c>
      <c r="C501" s="10">
        <v>36.369999999999997</v>
      </c>
      <c r="D501" s="10" t="s">
        <v>57</v>
      </c>
      <c r="E501" s="10">
        <v>2960824</v>
      </c>
      <c r="F501" s="3">
        <f t="shared" si="118"/>
        <v>2960824</v>
      </c>
      <c r="G501" s="4" t="s">
        <v>443</v>
      </c>
      <c r="H501" s="5">
        <f t="shared" si="123"/>
        <v>107685168.88</v>
      </c>
      <c r="I501" s="10">
        <f t="shared" ref="I501:I513" si="128">+C501</f>
        <v>36.369999999999997</v>
      </c>
      <c r="J501" s="11">
        <v>0</v>
      </c>
      <c r="K501" s="5">
        <f t="shared" ref="K501:K513" si="129">+I501*G501</f>
        <v>107685168.88</v>
      </c>
      <c r="L501" s="19">
        <f t="shared" ref="L501:L513" si="130">+J501*G501</f>
        <v>0</v>
      </c>
      <c r="M501" s="17">
        <f t="shared" si="127"/>
        <v>107685168.88</v>
      </c>
    </row>
    <row r="502" spans="1:13" x14ac:dyDescent="0.3">
      <c r="A502" s="8">
        <v>2</v>
      </c>
      <c r="B502" s="9" t="s">
        <v>155</v>
      </c>
      <c r="C502" s="10">
        <v>6.72</v>
      </c>
      <c r="D502" s="10" t="s">
        <v>57</v>
      </c>
      <c r="E502" s="10">
        <v>2526796</v>
      </c>
      <c r="F502" s="3">
        <f t="shared" si="118"/>
        <v>2526796</v>
      </c>
      <c r="G502" s="4" t="s">
        <v>420</v>
      </c>
      <c r="H502" s="5">
        <f t="shared" si="123"/>
        <v>16980069.120000001</v>
      </c>
      <c r="I502" s="10">
        <f t="shared" si="128"/>
        <v>6.72</v>
      </c>
      <c r="J502" s="11">
        <v>0</v>
      </c>
      <c r="K502" s="5">
        <f t="shared" si="129"/>
        <v>16980069.120000001</v>
      </c>
      <c r="L502" s="19">
        <f t="shared" si="130"/>
        <v>0</v>
      </c>
      <c r="M502" s="17">
        <f t="shared" si="127"/>
        <v>16980069.120000001</v>
      </c>
    </row>
    <row r="503" spans="1:13" x14ac:dyDescent="0.3">
      <c r="A503" s="8">
        <v>3</v>
      </c>
      <c r="B503" s="9" t="s">
        <v>157</v>
      </c>
      <c r="C503" s="10">
        <v>6.19</v>
      </c>
      <c r="D503" s="10" t="s">
        <v>57</v>
      </c>
      <c r="E503" s="10">
        <v>1688112</v>
      </c>
      <c r="F503" s="3">
        <f t="shared" si="118"/>
        <v>1688112</v>
      </c>
      <c r="G503" s="4" t="s">
        <v>281</v>
      </c>
      <c r="H503" s="5">
        <f t="shared" si="123"/>
        <v>10449413.280000001</v>
      </c>
      <c r="I503" s="10">
        <f t="shared" si="128"/>
        <v>6.19</v>
      </c>
      <c r="J503" s="11">
        <v>0</v>
      </c>
      <c r="K503" s="5">
        <f t="shared" si="129"/>
        <v>10449413.280000001</v>
      </c>
      <c r="L503" s="19">
        <f t="shared" si="130"/>
        <v>0</v>
      </c>
      <c r="M503" s="17">
        <f t="shared" si="127"/>
        <v>10449413.280000001</v>
      </c>
    </row>
    <row r="504" spans="1:13" x14ac:dyDescent="0.3">
      <c r="A504" s="8">
        <v>4</v>
      </c>
      <c r="B504" s="9" t="s">
        <v>143</v>
      </c>
      <c r="C504" s="10">
        <v>7.82</v>
      </c>
      <c r="D504" s="10" t="s">
        <v>57</v>
      </c>
      <c r="E504" s="10">
        <v>1391903</v>
      </c>
      <c r="F504" s="3">
        <f t="shared" si="118"/>
        <v>1391903</v>
      </c>
      <c r="G504" s="4" t="s">
        <v>432</v>
      </c>
      <c r="H504" s="5">
        <f t="shared" si="123"/>
        <v>10884681.460000001</v>
      </c>
      <c r="I504" s="10">
        <f t="shared" si="128"/>
        <v>7.82</v>
      </c>
      <c r="J504" s="11">
        <v>0</v>
      </c>
      <c r="K504" s="5">
        <f t="shared" si="129"/>
        <v>10884681.460000001</v>
      </c>
      <c r="L504" s="19">
        <f t="shared" si="130"/>
        <v>0</v>
      </c>
      <c r="M504" s="17">
        <f t="shared" si="127"/>
        <v>10884681.460000001</v>
      </c>
    </row>
    <row r="505" spans="1:13" ht="33.6" x14ac:dyDescent="0.3">
      <c r="A505" s="8">
        <v>5</v>
      </c>
      <c r="B505" s="9" t="s">
        <v>433</v>
      </c>
      <c r="C505" s="10">
        <v>2.3199999999999998</v>
      </c>
      <c r="D505" s="10" t="s">
        <v>146</v>
      </c>
      <c r="E505" s="10">
        <v>24250593</v>
      </c>
      <c r="F505" s="3">
        <f t="shared" si="118"/>
        <v>24250593</v>
      </c>
      <c r="G505" s="4" t="s">
        <v>434</v>
      </c>
      <c r="H505" s="5">
        <f t="shared" si="123"/>
        <v>56261375.759999998</v>
      </c>
      <c r="I505" s="10">
        <f t="shared" si="128"/>
        <v>2.3199999999999998</v>
      </c>
      <c r="J505" s="11">
        <v>0</v>
      </c>
      <c r="K505" s="5">
        <f t="shared" si="129"/>
        <v>56261375.759999998</v>
      </c>
      <c r="L505" s="19">
        <f t="shared" si="130"/>
        <v>0</v>
      </c>
      <c r="M505" s="17">
        <f t="shared" si="127"/>
        <v>56261375.759999998</v>
      </c>
    </row>
    <row r="506" spans="1:13" ht="33.6" x14ac:dyDescent="0.3">
      <c r="A506" s="8">
        <v>6</v>
      </c>
      <c r="B506" s="9" t="s">
        <v>160</v>
      </c>
      <c r="C506" s="10">
        <v>1.06</v>
      </c>
      <c r="D506" s="10" t="s">
        <v>146</v>
      </c>
      <c r="E506" s="10">
        <v>22108474</v>
      </c>
      <c r="F506" s="3">
        <f t="shared" si="118"/>
        <v>22108474</v>
      </c>
      <c r="G506" s="4" t="s">
        <v>149</v>
      </c>
      <c r="H506" s="5">
        <f t="shared" si="123"/>
        <v>23434982.440000001</v>
      </c>
      <c r="I506" s="10">
        <f t="shared" si="128"/>
        <v>1.06</v>
      </c>
      <c r="J506" s="11">
        <v>0</v>
      </c>
      <c r="K506" s="5">
        <f t="shared" si="129"/>
        <v>23434982.440000001</v>
      </c>
      <c r="L506" s="19">
        <f t="shared" si="130"/>
        <v>0</v>
      </c>
      <c r="M506" s="17">
        <f t="shared" si="127"/>
        <v>23434982.440000001</v>
      </c>
    </row>
    <row r="507" spans="1:13" ht="33.6" x14ac:dyDescent="0.3">
      <c r="A507" s="8">
        <v>7</v>
      </c>
      <c r="B507" s="9" t="s">
        <v>161</v>
      </c>
      <c r="C507" s="10">
        <v>3.54</v>
      </c>
      <c r="D507" s="10" t="s">
        <v>114</v>
      </c>
      <c r="E507" s="10">
        <v>288748</v>
      </c>
      <c r="F507" s="3">
        <f t="shared" si="118"/>
        <v>288748</v>
      </c>
      <c r="G507" s="4" t="s">
        <v>162</v>
      </c>
      <c r="H507" s="5">
        <f t="shared" si="123"/>
        <v>1022167.92</v>
      </c>
      <c r="I507" s="10">
        <f t="shared" si="128"/>
        <v>3.54</v>
      </c>
      <c r="J507" s="11">
        <v>0</v>
      </c>
      <c r="K507" s="5">
        <f t="shared" si="129"/>
        <v>1022167.92</v>
      </c>
      <c r="L507" s="19">
        <f t="shared" si="130"/>
        <v>0</v>
      </c>
      <c r="M507" s="17">
        <f t="shared" si="127"/>
        <v>1022167.92</v>
      </c>
    </row>
    <row r="508" spans="1:13" x14ac:dyDescent="0.3">
      <c r="A508" s="8">
        <v>8</v>
      </c>
      <c r="B508" s="9" t="s">
        <v>435</v>
      </c>
      <c r="C508" s="10">
        <v>80</v>
      </c>
      <c r="D508" s="10" t="s">
        <v>131</v>
      </c>
      <c r="E508" s="10">
        <v>163405</v>
      </c>
      <c r="F508" s="3">
        <f t="shared" si="118"/>
        <v>163405</v>
      </c>
      <c r="G508" s="4" t="s">
        <v>436</v>
      </c>
      <c r="H508" s="5">
        <f t="shared" si="123"/>
        <v>13072400</v>
      </c>
      <c r="I508" s="10">
        <f t="shared" si="128"/>
        <v>80</v>
      </c>
      <c r="J508" s="11">
        <v>0</v>
      </c>
      <c r="K508" s="5">
        <f t="shared" si="129"/>
        <v>13072400</v>
      </c>
      <c r="L508" s="19">
        <f t="shared" si="130"/>
        <v>0</v>
      </c>
      <c r="M508" s="17">
        <f t="shared" si="127"/>
        <v>13072400</v>
      </c>
    </row>
    <row r="509" spans="1:13" ht="33.6" x14ac:dyDescent="0.3">
      <c r="A509" s="8">
        <v>9</v>
      </c>
      <c r="B509" s="9" t="s">
        <v>437</v>
      </c>
      <c r="C509" s="10">
        <v>2</v>
      </c>
      <c r="D509" s="10" t="s">
        <v>131</v>
      </c>
      <c r="E509" s="10">
        <v>859014</v>
      </c>
      <c r="F509" s="3">
        <f t="shared" si="118"/>
        <v>859014</v>
      </c>
      <c r="G509" s="4" t="s">
        <v>339</v>
      </c>
      <c r="H509" s="5">
        <f t="shared" si="123"/>
        <v>1718028</v>
      </c>
      <c r="I509" s="10">
        <f t="shared" si="128"/>
        <v>2</v>
      </c>
      <c r="J509" s="11">
        <v>0</v>
      </c>
      <c r="K509" s="5">
        <f t="shared" si="129"/>
        <v>1718028</v>
      </c>
      <c r="L509" s="19">
        <f t="shared" si="130"/>
        <v>0</v>
      </c>
      <c r="M509" s="17">
        <f t="shared" si="127"/>
        <v>1718028</v>
      </c>
    </row>
    <row r="510" spans="1:13" ht="33.6" x14ac:dyDescent="0.3">
      <c r="A510" s="8">
        <v>10</v>
      </c>
      <c r="B510" s="9" t="s">
        <v>438</v>
      </c>
      <c r="C510" s="10">
        <v>2</v>
      </c>
      <c r="D510" s="10" t="s">
        <v>131</v>
      </c>
      <c r="E510" s="10">
        <v>978967</v>
      </c>
      <c r="F510" s="3">
        <f t="shared" si="118"/>
        <v>978967</v>
      </c>
      <c r="G510" s="4" t="s">
        <v>439</v>
      </c>
      <c r="H510" s="5">
        <f t="shared" si="123"/>
        <v>1957934</v>
      </c>
      <c r="I510" s="10">
        <f t="shared" si="128"/>
        <v>2</v>
      </c>
      <c r="J510" s="11">
        <v>0</v>
      </c>
      <c r="K510" s="5">
        <f t="shared" si="129"/>
        <v>1957934</v>
      </c>
      <c r="L510" s="19">
        <f t="shared" si="130"/>
        <v>0</v>
      </c>
      <c r="M510" s="17">
        <f t="shared" si="127"/>
        <v>1957934</v>
      </c>
    </row>
    <row r="511" spans="1:13" ht="24.75" customHeight="1" x14ac:dyDescent="0.3">
      <c r="A511" s="8">
        <v>11</v>
      </c>
      <c r="B511" s="9" t="s">
        <v>193</v>
      </c>
      <c r="C511" s="10">
        <v>0.23100000000000001</v>
      </c>
      <c r="D511" s="10" t="s">
        <v>36</v>
      </c>
      <c r="E511" s="10">
        <v>12419192</v>
      </c>
      <c r="F511" s="3">
        <f t="shared" si="118"/>
        <v>12419192</v>
      </c>
      <c r="G511" s="4" t="s">
        <v>194</v>
      </c>
      <c r="H511" s="5">
        <f t="shared" si="123"/>
        <v>2868833.352</v>
      </c>
      <c r="I511" s="10">
        <f t="shared" si="128"/>
        <v>0.23100000000000001</v>
      </c>
      <c r="J511" s="11">
        <v>0</v>
      </c>
      <c r="K511" s="5">
        <f t="shared" si="129"/>
        <v>2868833.352</v>
      </c>
      <c r="L511" s="19">
        <f t="shared" si="130"/>
        <v>0</v>
      </c>
      <c r="M511" s="17">
        <f t="shared" si="127"/>
        <v>2868833.352</v>
      </c>
    </row>
    <row r="512" spans="1:13" ht="21.75" customHeight="1" x14ac:dyDescent="0.3">
      <c r="A512" s="8">
        <v>12</v>
      </c>
      <c r="B512" s="9" t="s">
        <v>163</v>
      </c>
      <c r="C512" s="10">
        <v>7.91</v>
      </c>
      <c r="D512" s="10" t="s">
        <v>36</v>
      </c>
      <c r="E512" s="10">
        <v>3996591</v>
      </c>
      <c r="F512" s="3">
        <f t="shared" si="118"/>
        <v>3996591</v>
      </c>
      <c r="G512" s="4" t="s">
        <v>462</v>
      </c>
      <c r="H512" s="5">
        <f t="shared" si="123"/>
        <v>31613034.810000002</v>
      </c>
      <c r="I512" s="10">
        <f t="shared" si="128"/>
        <v>7.91</v>
      </c>
      <c r="J512" s="11">
        <v>0</v>
      </c>
      <c r="K512" s="5">
        <f t="shared" si="129"/>
        <v>31613034.810000002</v>
      </c>
      <c r="L512" s="19">
        <f t="shared" si="130"/>
        <v>0</v>
      </c>
      <c r="M512" s="17">
        <f t="shared" si="127"/>
        <v>31613034.810000002</v>
      </c>
    </row>
    <row r="513" spans="1:13" x14ac:dyDescent="0.3">
      <c r="A513" s="8">
        <v>13</v>
      </c>
      <c r="B513" s="9" t="s">
        <v>165</v>
      </c>
      <c r="C513" s="10">
        <v>4.08</v>
      </c>
      <c r="D513" s="10" t="s">
        <v>36</v>
      </c>
      <c r="E513" s="10">
        <v>4799682</v>
      </c>
      <c r="F513" s="3">
        <f t="shared" si="118"/>
        <v>4799682</v>
      </c>
      <c r="G513" s="4" t="s">
        <v>166</v>
      </c>
      <c r="H513" s="5">
        <f t="shared" si="123"/>
        <v>19582702.559999999</v>
      </c>
      <c r="I513" s="10">
        <f t="shared" si="128"/>
        <v>4.08</v>
      </c>
      <c r="J513" s="11">
        <v>0</v>
      </c>
      <c r="K513" s="5">
        <f t="shared" si="129"/>
        <v>19582702.559999999</v>
      </c>
      <c r="L513" s="19">
        <f t="shared" si="130"/>
        <v>0</v>
      </c>
      <c r="M513" s="17">
        <f t="shared" si="127"/>
        <v>19582702.559999999</v>
      </c>
    </row>
    <row r="514" spans="1:13" s="25" customFormat="1" x14ac:dyDescent="0.3">
      <c r="A514" s="1" t="s">
        <v>525</v>
      </c>
      <c r="B514" s="2" t="s">
        <v>526</v>
      </c>
      <c r="C514" s="2"/>
      <c r="D514" s="2"/>
      <c r="E514" s="2">
        <v>0</v>
      </c>
      <c r="F514" s="3">
        <f t="shared" si="118"/>
        <v>0</v>
      </c>
      <c r="G514" s="4"/>
      <c r="H514" s="5"/>
      <c r="I514" s="6"/>
      <c r="J514" s="6"/>
      <c r="K514" s="5"/>
      <c r="L514" s="19"/>
      <c r="M514" s="17"/>
    </row>
    <row r="515" spans="1:13" x14ac:dyDescent="0.3">
      <c r="A515" s="8">
        <v>1</v>
      </c>
      <c r="B515" s="9" t="s">
        <v>422</v>
      </c>
      <c r="C515" s="10">
        <v>95.76</v>
      </c>
      <c r="D515" s="10" t="s">
        <v>57</v>
      </c>
      <c r="E515" s="10">
        <v>2960824</v>
      </c>
      <c r="F515" s="3">
        <f t="shared" si="118"/>
        <v>2960824</v>
      </c>
      <c r="G515" s="4" t="s">
        <v>443</v>
      </c>
      <c r="H515" s="5">
        <f t="shared" si="123"/>
        <v>283528506.24000001</v>
      </c>
      <c r="I515" s="10">
        <f t="shared" ref="I515:I536" si="131">+C515</f>
        <v>95.76</v>
      </c>
      <c r="J515" s="11">
        <v>0</v>
      </c>
      <c r="K515" s="5">
        <f t="shared" ref="K515:K536" si="132">+I515*G515</f>
        <v>283528506.24000001</v>
      </c>
      <c r="L515" s="19">
        <f t="shared" ref="L515:L536" si="133">+J515*G515</f>
        <v>0</v>
      </c>
      <c r="M515" s="17">
        <f t="shared" si="127"/>
        <v>283528506.24000001</v>
      </c>
    </row>
    <row r="516" spans="1:13" x14ac:dyDescent="0.3">
      <c r="A516" s="8">
        <v>2</v>
      </c>
      <c r="B516" s="9" t="s">
        <v>157</v>
      </c>
      <c r="C516" s="10">
        <v>9</v>
      </c>
      <c r="D516" s="10" t="s">
        <v>57</v>
      </c>
      <c r="E516" s="10">
        <v>1688112</v>
      </c>
      <c r="F516" s="3">
        <f t="shared" si="118"/>
        <v>1688112</v>
      </c>
      <c r="G516" s="4" t="s">
        <v>281</v>
      </c>
      <c r="H516" s="5">
        <f t="shared" si="123"/>
        <v>15193008</v>
      </c>
      <c r="I516" s="10">
        <f t="shared" si="131"/>
        <v>9</v>
      </c>
      <c r="J516" s="11">
        <v>0</v>
      </c>
      <c r="K516" s="5">
        <f t="shared" si="132"/>
        <v>15193008</v>
      </c>
      <c r="L516" s="19">
        <f t="shared" si="133"/>
        <v>0</v>
      </c>
      <c r="M516" s="17">
        <f t="shared" si="127"/>
        <v>15193008</v>
      </c>
    </row>
    <row r="517" spans="1:13" x14ac:dyDescent="0.3">
      <c r="A517" s="8">
        <v>3</v>
      </c>
      <c r="B517" s="9" t="s">
        <v>155</v>
      </c>
      <c r="C517" s="10">
        <v>3.48</v>
      </c>
      <c r="D517" s="10" t="s">
        <v>57</v>
      </c>
      <c r="E517" s="10">
        <v>2526796</v>
      </c>
      <c r="F517" s="3">
        <f t="shared" si="118"/>
        <v>2526796</v>
      </c>
      <c r="G517" s="4" t="s">
        <v>420</v>
      </c>
      <c r="H517" s="5">
        <f t="shared" si="123"/>
        <v>8793250.0800000001</v>
      </c>
      <c r="I517" s="10">
        <f t="shared" si="131"/>
        <v>3.48</v>
      </c>
      <c r="J517" s="11">
        <v>0</v>
      </c>
      <c r="K517" s="5">
        <f t="shared" si="132"/>
        <v>8793250.0800000001</v>
      </c>
      <c r="L517" s="19">
        <f t="shared" si="133"/>
        <v>0</v>
      </c>
      <c r="M517" s="17">
        <f t="shared" si="127"/>
        <v>8793250.0800000001</v>
      </c>
    </row>
    <row r="518" spans="1:13" x14ac:dyDescent="0.3">
      <c r="A518" s="8">
        <v>4</v>
      </c>
      <c r="B518" s="9" t="s">
        <v>157</v>
      </c>
      <c r="C518" s="10">
        <v>9.64</v>
      </c>
      <c r="D518" s="10" t="s">
        <v>57</v>
      </c>
      <c r="E518" s="10">
        <v>1688112</v>
      </c>
      <c r="F518" s="3">
        <f t="shared" si="118"/>
        <v>1688112</v>
      </c>
      <c r="G518" s="4" t="s">
        <v>281</v>
      </c>
      <c r="H518" s="5">
        <f t="shared" si="123"/>
        <v>16273399.680000002</v>
      </c>
      <c r="I518" s="10">
        <f t="shared" si="131"/>
        <v>9.64</v>
      </c>
      <c r="J518" s="11">
        <v>0</v>
      </c>
      <c r="K518" s="5">
        <f t="shared" si="132"/>
        <v>16273399.680000002</v>
      </c>
      <c r="L518" s="19">
        <f t="shared" si="133"/>
        <v>0</v>
      </c>
      <c r="M518" s="17">
        <f t="shared" si="127"/>
        <v>16273399.680000002</v>
      </c>
    </row>
    <row r="519" spans="1:13" x14ac:dyDescent="0.3">
      <c r="A519" s="8">
        <v>5</v>
      </c>
      <c r="B519" s="9" t="s">
        <v>155</v>
      </c>
      <c r="C519" s="10">
        <v>3.32</v>
      </c>
      <c r="D519" s="10" t="s">
        <v>57</v>
      </c>
      <c r="E519" s="10">
        <v>2526796</v>
      </c>
      <c r="F519" s="3">
        <f t="shared" ref="F519:F582" si="134">ROUND(G519,0)</f>
        <v>2526796</v>
      </c>
      <c r="G519" s="4" t="s">
        <v>420</v>
      </c>
      <c r="H519" s="5">
        <f t="shared" si="123"/>
        <v>8388962.7199999988</v>
      </c>
      <c r="I519" s="10">
        <f t="shared" si="131"/>
        <v>3.32</v>
      </c>
      <c r="J519" s="11">
        <v>0</v>
      </c>
      <c r="K519" s="5">
        <f t="shared" si="132"/>
        <v>8388962.7199999988</v>
      </c>
      <c r="L519" s="19">
        <f t="shared" si="133"/>
        <v>0</v>
      </c>
      <c r="M519" s="17">
        <f t="shared" si="127"/>
        <v>8388962.7199999988</v>
      </c>
    </row>
    <row r="520" spans="1:13" x14ac:dyDescent="0.3">
      <c r="A520" s="8">
        <v>6</v>
      </c>
      <c r="B520" s="9" t="s">
        <v>157</v>
      </c>
      <c r="C520" s="10">
        <v>9</v>
      </c>
      <c r="D520" s="10" t="s">
        <v>57</v>
      </c>
      <c r="E520" s="10">
        <v>1688112</v>
      </c>
      <c r="F520" s="3">
        <f t="shared" si="134"/>
        <v>1688112</v>
      </c>
      <c r="G520" s="4" t="s">
        <v>281</v>
      </c>
      <c r="H520" s="5">
        <f t="shared" si="123"/>
        <v>15193008</v>
      </c>
      <c r="I520" s="10">
        <f t="shared" si="131"/>
        <v>9</v>
      </c>
      <c r="J520" s="11">
        <v>0</v>
      </c>
      <c r="K520" s="5">
        <f t="shared" si="132"/>
        <v>15193008</v>
      </c>
      <c r="L520" s="19">
        <f t="shared" si="133"/>
        <v>0</v>
      </c>
      <c r="M520" s="17">
        <f t="shared" si="127"/>
        <v>15193008</v>
      </c>
    </row>
    <row r="521" spans="1:13" x14ac:dyDescent="0.3">
      <c r="A521" s="8">
        <v>7</v>
      </c>
      <c r="B521" s="9" t="s">
        <v>155</v>
      </c>
      <c r="C521" s="10">
        <v>3.48</v>
      </c>
      <c r="D521" s="10" t="s">
        <v>57</v>
      </c>
      <c r="E521" s="10">
        <v>2526796</v>
      </c>
      <c r="F521" s="3">
        <f t="shared" si="134"/>
        <v>2526796</v>
      </c>
      <c r="G521" s="4" t="s">
        <v>420</v>
      </c>
      <c r="H521" s="5">
        <f t="shared" si="123"/>
        <v>8793250.0800000001</v>
      </c>
      <c r="I521" s="10">
        <f t="shared" si="131"/>
        <v>3.48</v>
      </c>
      <c r="J521" s="11">
        <v>0</v>
      </c>
      <c r="K521" s="5">
        <f t="shared" si="132"/>
        <v>8793250.0800000001</v>
      </c>
      <c r="L521" s="19">
        <f t="shared" si="133"/>
        <v>0</v>
      </c>
      <c r="M521" s="17">
        <f t="shared" si="127"/>
        <v>8793250.0800000001</v>
      </c>
    </row>
    <row r="522" spans="1:13" x14ac:dyDescent="0.3">
      <c r="A522" s="8">
        <v>8</v>
      </c>
      <c r="B522" s="9" t="s">
        <v>157</v>
      </c>
      <c r="C522" s="10">
        <v>6.63</v>
      </c>
      <c r="D522" s="10" t="s">
        <v>57</v>
      </c>
      <c r="E522" s="10">
        <v>1688112</v>
      </c>
      <c r="F522" s="3">
        <f t="shared" si="134"/>
        <v>1688112</v>
      </c>
      <c r="G522" s="4" t="s">
        <v>281</v>
      </c>
      <c r="H522" s="5">
        <f t="shared" si="123"/>
        <v>11192182.560000001</v>
      </c>
      <c r="I522" s="10">
        <f t="shared" si="131"/>
        <v>6.63</v>
      </c>
      <c r="J522" s="11">
        <v>0</v>
      </c>
      <c r="K522" s="5">
        <f t="shared" si="132"/>
        <v>11192182.560000001</v>
      </c>
      <c r="L522" s="19">
        <f t="shared" si="133"/>
        <v>0</v>
      </c>
      <c r="M522" s="17">
        <f t="shared" si="127"/>
        <v>11192182.560000001</v>
      </c>
    </row>
    <row r="523" spans="1:13" x14ac:dyDescent="0.3">
      <c r="A523" s="8">
        <v>9</v>
      </c>
      <c r="B523" s="9" t="s">
        <v>503</v>
      </c>
      <c r="C523" s="10">
        <v>34.83</v>
      </c>
      <c r="D523" s="10" t="s">
        <v>57</v>
      </c>
      <c r="E523" s="10">
        <v>2106844</v>
      </c>
      <c r="F523" s="3">
        <f t="shared" si="134"/>
        <v>2106844</v>
      </c>
      <c r="G523" s="4" t="s">
        <v>285</v>
      </c>
      <c r="H523" s="5">
        <f t="shared" si="123"/>
        <v>73381376.519999996</v>
      </c>
      <c r="I523" s="10">
        <f t="shared" si="131"/>
        <v>34.83</v>
      </c>
      <c r="J523" s="11">
        <v>0</v>
      </c>
      <c r="K523" s="5">
        <f t="shared" si="132"/>
        <v>73381376.519999996</v>
      </c>
      <c r="L523" s="19">
        <f t="shared" si="133"/>
        <v>0</v>
      </c>
      <c r="M523" s="17">
        <f t="shared" si="127"/>
        <v>73381376.519999996</v>
      </c>
    </row>
    <row r="524" spans="1:13" x14ac:dyDescent="0.3">
      <c r="A524" s="8">
        <v>10</v>
      </c>
      <c r="B524" s="9" t="s">
        <v>518</v>
      </c>
      <c r="C524" s="10">
        <v>2.84</v>
      </c>
      <c r="D524" s="10" t="s">
        <v>57</v>
      </c>
      <c r="E524" s="10">
        <v>1688112</v>
      </c>
      <c r="F524" s="3">
        <f t="shared" si="134"/>
        <v>1688112</v>
      </c>
      <c r="G524" s="4" t="s">
        <v>281</v>
      </c>
      <c r="H524" s="5">
        <f t="shared" si="123"/>
        <v>4794238.08</v>
      </c>
      <c r="I524" s="10">
        <f t="shared" si="131"/>
        <v>2.84</v>
      </c>
      <c r="J524" s="11">
        <v>0</v>
      </c>
      <c r="K524" s="5">
        <f t="shared" si="132"/>
        <v>4794238.08</v>
      </c>
      <c r="L524" s="19">
        <f t="shared" si="133"/>
        <v>0</v>
      </c>
      <c r="M524" s="17">
        <f t="shared" si="127"/>
        <v>4794238.08</v>
      </c>
    </row>
    <row r="525" spans="1:13" x14ac:dyDescent="0.3">
      <c r="A525" s="8">
        <v>11</v>
      </c>
      <c r="B525" s="9" t="s">
        <v>425</v>
      </c>
      <c r="C525" s="10">
        <v>18.760000000000002</v>
      </c>
      <c r="D525" s="10" t="s">
        <v>57</v>
      </c>
      <c r="E525" s="10">
        <v>1448649</v>
      </c>
      <c r="F525" s="3">
        <f t="shared" si="134"/>
        <v>1448649</v>
      </c>
      <c r="G525" s="4" t="s">
        <v>159</v>
      </c>
      <c r="H525" s="5">
        <f t="shared" ref="H525:H588" si="135">G525*C525</f>
        <v>27176655.240000002</v>
      </c>
      <c r="I525" s="10">
        <f t="shared" si="131"/>
        <v>18.760000000000002</v>
      </c>
      <c r="J525" s="11">
        <v>0</v>
      </c>
      <c r="K525" s="5">
        <f t="shared" si="132"/>
        <v>27176655.240000002</v>
      </c>
      <c r="L525" s="19">
        <f t="shared" si="133"/>
        <v>0</v>
      </c>
      <c r="M525" s="17">
        <f t="shared" si="127"/>
        <v>27176655.240000002</v>
      </c>
    </row>
    <row r="526" spans="1:13" x14ac:dyDescent="0.3">
      <c r="A526" s="8">
        <v>12</v>
      </c>
      <c r="B526" s="9" t="s">
        <v>286</v>
      </c>
      <c r="C526" s="10">
        <v>232.22</v>
      </c>
      <c r="D526" s="10" t="s">
        <v>114</v>
      </c>
      <c r="E526" s="10">
        <v>60580</v>
      </c>
      <c r="F526" s="3">
        <f t="shared" si="134"/>
        <v>60580</v>
      </c>
      <c r="G526" s="4" t="s">
        <v>287</v>
      </c>
      <c r="H526" s="5">
        <f t="shared" si="135"/>
        <v>14067887.6</v>
      </c>
      <c r="I526" s="10">
        <f t="shared" si="131"/>
        <v>232.22</v>
      </c>
      <c r="J526" s="11">
        <v>0</v>
      </c>
      <c r="K526" s="5">
        <f t="shared" si="132"/>
        <v>14067887.6</v>
      </c>
      <c r="L526" s="19">
        <f t="shared" si="133"/>
        <v>0</v>
      </c>
      <c r="M526" s="17">
        <f t="shared" si="127"/>
        <v>14067887.6</v>
      </c>
    </row>
    <row r="527" spans="1:13" x14ac:dyDescent="0.3">
      <c r="A527" s="8">
        <v>13</v>
      </c>
      <c r="B527" s="9" t="s">
        <v>145</v>
      </c>
      <c r="C527" s="10">
        <v>2.3654999999999999</v>
      </c>
      <c r="D527" s="10" t="s">
        <v>146</v>
      </c>
      <c r="E527" s="10">
        <v>21320983</v>
      </c>
      <c r="F527" s="3">
        <f t="shared" si="134"/>
        <v>21320983</v>
      </c>
      <c r="G527" s="4" t="s">
        <v>147</v>
      </c>
      <c r="H527" s="5">
        <f t="shared" si="135"/>
        <v>50434785.286499999</v>
      </c>
      <c r="I527" s="10">
        <f t="shared" si="131"/>
        <v>2.3654999999999999</v>
      </c>
      <c r="J527" s="11">
        <v>0</v>
      </c>
      <c r="K527" s="5">
        <f t="shared" si="132"/>
        <v>50434785.286499999</v>
      </c>
      <c r="L527" s="19">
        <f t="shared" si="133"/>
        <v>0</v>
      </c>
      <c r="M527" s="17">
        <f t="shared" si="127"/>
        <v>50434785.286499999</v>
      </c>
    </row>
    <row r="528" spans="1:13" x14ac:dyDescent="0.3">
      <c r="A528" s="8">
        <v>14</v>
      </c>
      <c r="B528" s="9" t="s">
        <v>148</v>
      </c>
      <c r="C528" s="10">
        <v>8.6052999999999997</v>
      </c>
      <c r="D528" s="10" t="s">
        <v>146</v>
      </c>
      <c r="E528" s="10">
        <v>22108474</v>
      </c>
      <c r="F528" s="3">
        <f t="shared" si="134"/>
        <v>22108474</v>
      </c>
      <c r="G528" s="4" t="s">
        <v>149</v>
      </c>
      <c r="H528" s="5">
        <f t="shared" si="135"/>
        <v>190250051.31219998</v>
      </c>
      <c r="I528" s="10">
        <f t="shared" si="131"/>
        <v>8.6052999999999997</v>
      </c>
      <c r="J528" s="11">
        <v>0</v>
      </c>
      <c r="K528" s="5">
        <f t="shared" si="132"/>
        <v>190250051.31219998</v>
      </c>
      <c r="L528" s="19">
        <f t="shared" si="133"/>
        <v>0</v>
      </c>
      <c r="M528" s="17">
        <f t="shared" si="127"/>
        <v>190250051.31219998</v>
      </c>
    </row>
    <row r="529" spans="1:13" x14ac:dyDescent="0.3">
      <c r="A529" s="8">
        <v>15</v>
      </c>
      <c r="B529" s="9" t="s">
        <v>150</v>
      </c>
      <c r="C529" s="10">
        <v>30.1</v>
      </c>
      <c r="D529" s="10" t="s">
        <v>151</v>
      </c>
      <c r="E529" s="10">
        <v>811731</v>
      </c>
      <c r="F529" s="3">
        <f t="shared" si="134"/>
        <v>811731</v>
      </c>
      <c r="G529" s="4" t="s">
        <v>152</v>
      </c>
      <c r="H529" s="5">
        <f t="shared" si="135"/>
        <v>24433103.100000001</v>
      </c>
      <c r="I529" s="10">
        <f t="shared" si="131"/>
        <v>30.1</v>
      </c>
      <c r="J529" s="11">
        <v>0</v>
      </c>
      <c r="K529" s="5">
        <f t="shared" si="132"/>
        <v>24433103.100000001</v>
      </c>
      <c r="L529" s="19">
        <f t="shared" si="133"/>
        <v>0</v>
      </c>
      <c r="M529" s="17">
        <f t="shared" si="127"/>
        <v>24433103.100000001</v>
      </c>
    </row>
    <row r="530" spans="1:13" x14ac:dyDescent="0.3">
      <c r="A530" s="8">
        <v>16</v>
      </c>
      <c r="B530" s="9" t="s">
        <v>445</v>
      </c>
      <c r="C530" s="10">
        <v>0.104</v>
      </c>
      <c r="D530" s="10" t="s">
        <v>127</v>
      </c>
      <c r="E530" s="10">
        <v>3034617</v>
      </c>
      <c r="F530" s="3">
        <f t="shared" si="134"/>
        <v>3034617</v>
      </c>
      <c r="G530" s="4" t="s">
        <v>136</v>
      </c>
      <c r="H530" s="5">
        <f t="shared" si="135"/>
        <v>315600.16800000001</v>
      </c>
      <c r="I530" s="10">
        <f t="shared" si="131"/>
        <v>0.104</v>
      </c>
      <c r="J530" s="11">
        <v>0</v>
      </c>
      <c r="K530" s="5">
        <f t="shared" si="132"/>
        <v>315600.16800000001</v>
      </c>
      <c r="L530" s="19">
        <f t="shared" si="133"/>
        <v>0</v>
      </c>
      <c r="M530" s="17">
        <f t="shared" si="127"/>
        <v>315600.16800000001</v>
      </c>
    </row>
    <row r="531" spans="1:13" ht="18.75" customHeight="1" x14ac:dyDescent="0.3">
      <c r="A531" s="8">
        <v>17</v>
      </c>
      <c r="B531" s="9" t="s">
        <v>446</v>
      </c>
      <c r="C531" s="10">
        <v>1.1200000000000001</v>
      </c>
      <c r="D531" s="10" t="s">
        <v>57</v>
      </c>
      <c r="E531" s="10">
        <v>1052495</v>
      </c>
      <c r="F531" s="3">
        <f t="shared" si="134"/>
        <v>1052495</v>
      </c>
      <c r="G531" s="4" t="s">
        <v>123</v>
      </c>
      <c r="H531" s="5">
        <f t="shared" si="135"/>
        <v>1178794.4000000001</v>
      </c>
      <c r="I531" s="10">
        <f t="shared" si="131"/>
        <v>1.1200000000000001</v>
      </c>
      <c r="J531" s="11">
        <v>0</v>
      </c>
      <c r="K531" s="5">
        <f t="shared" si="132"/>
        <v>1178794.4000000001</v>
      </c>
      <c r="L531" s="19">
        <f t="shared" si="133"/>
        <v>0</v>
      </c>
      <c r="M531" s="17">
        <f t="shared" si="127"/>
        <v>1178794.4000000001</v>
      </c>
    </row>
    <row r="532" spans="1:13" ht="19.5" customHeight="1" x14ac:dyDescent="0.3">
      <c r="A532" s="8">
        <v>18</v>
      </c>
      <c r="B532" s="9" t="s">
        <v>447</v>
      </c>
      <c r="C532" s="10">
        <v>2.61</v>
      </c>
      <c r="D532" s="10" t="s">
        <v>57</v>
      </c>
      <c r="E532" s="10">
        <v>558164</v>
      </c>
      <c r="F532" s="3">
        <f t="shared" si="134"/>
        <v>558164</v>
      </c>
      <c r="G532" s="4" t="s">
        <v>125</v>
      </c>
      <c r="H532" s="5">
        <f t="shared" si="135"/>
        <v>1456808.04</v>
      </c>
      <c r="I532" s="10">
        <f t="shared" si="131"/>
        <v>2.61</v>
      </c>
      <c r="J532" s="11">
        <v>0</v>
      </c>
      <c r="K532" s="5">
        <f t="shared" si="132"/>
        <v>1456808.04</v>
      </c>
      <c r="L532" s="19">
        <f t="shared" si="133"/>
        <v>0</v>
      </c>
      <c r="M532" s="17">
        <f t="shared" si="127"/>
        <v>1456808.04</v>
      </c>
    </row>
    <row r="533" spans="1:13" x14ac:dyDescent="0.3">
      <c r="A533" s="8">
        <v>19</v>
      </c>
      <c r="B533" s="9" t="s">
        <v>448</v>
      </c>
      <c r="C533" s="10">
        <v>0.42120000000000002</v>
      </c>
      <c r="D533" s="10" t="s">
        <v>103</v>
      </c>
      <c r="E533" s="10">
        <v>2202292</v>
      </c>
      <c r="F533" s="3">
        <f t="shared" si="134"/>
        <v>2202292</v>
      </c>
      <c r="G533" s="4" t="s">
        <v>183</v>
      </c>
      <c r="H533" s="5">
        <f t="shared" si="135"/>
        <v>927605.39040000003</v>
      </c>
      <c r="I533" s="10">
        <f t="shared" si="131"/>
        <v>0.42120000000000002</v>
      </c>
      <c r="J533" s="11">
        <v>0</v>
      </c>
      <c r="K533" s="5">
        <f t="shared" si="132"/>
        <v>927605.39040000003</v>
      </c>
      <c r="L533" s="19">
        <f t="shared" si="133"/>
        <v>0</v>
      </c>
      <c r="M533" s="17">
        <f t="shared" si="127"/>
        <v>927605.39040000003</v>
      </c>
    </row>
    <row r="534" spans="1:13" ht="18.75" customHeight="1" x14ac:dyDescent="0.3">
      <c r="A534" s="8">
        <v>20</v>
      </c>
      <c r="B534" s="9" t="s">
        <v>163</v>
      </c>
      <c r="C534" s="10">
        <v>26.657</v>
      </c>
      <c r="D534" s="10" t="s">
        <v>36</v>
      </c>
      <c r="E534" s="10">
        <v>3996591</v>
      </c>
      <c r="F534" s="3">
        <f t="shared" si="134"/>
        <v>3996591</v>
      </c>
      <c r="G534" s="4" t="s">
        <v>462</v>
      </c>
      <c r="H534" s="5">
        <f t="shared" si="135"/>
        <v>106537126.287</v>
      </c>
      <c r="I534" s="10">
        <f t="shared" si="131"/>
        <v>26.657</v>
      </c>
      <c r="J534" s="11">
        <v>0</v>
      </c>
      <c r="K534" s="5">
        <f t="shared" si="132"/>
        <v>106537126.287</v>
      </c>
      <c r="L534" s="19">
        <f t="shared" si="133"/>
        <v>0</v>
      </c>
      <c r="M534" s="17">
        <f t="shared" si="127"/>
        <v>106537126.287</v>
      </c>
    </row>
    <row r="535" spans="1:13" x14ac:dyDescent="0.3">
      <c r="A535" s="8">
        <v>21</v>
      </c>
      <c r="B535" s="9" t="s">
        <v>163</v>
      </c>
      <c r="C535" s="10">
        <v>166.3</v>
      </c>
      <c r="D535" s="10" t="s">
        <v>57</v>
      </c>
      <c r="E535" s="10">
        <v>208073</v>
      </c>
      <c r="F535" s="3">
        <f t="shared" si="134"/>
        <v>208073</v>
      </c>
      <c r="G535" s="4" t="s">
        <v>428</v>
      </c>
      <c r="H535" s="5">
        <f t="shared" si="135"/>
        <v>34602539.900000006</v>
      </c>
      <c r="I535" s="10">
        <f t="shared" si="131"/>
        <v>166.3</v>
      </c>
      <c r="J535" s="11">
        <v>0</v>
      </c>
      <c r="K535" s="5">
        <f t="shared" si="132"/>
        <v>34602539.900000006</v>
      </c>
      <c r="L535" s="19">
        <f t="shared" si="133"/>
        <v>0</v>
      </c>
      <c r="M535" s="17">
        <f t="shared" si="127"/>
        <v>34602539.900000006</v>
      </c>
    </row>
    <row r="536" spans="1:13" x14ac:dyDescent="0.3">
      <c r="A536" s="8">
        <v>22</v>
      </c>
      <c r="B536" s="9" t="s">
        <v>165</v>
      </c>
      <c r="C536" s="10">
        <v>3.0840000000000001</v>
      </c>
      <c r="D536" s="10" t="s">
        <v>36</v>
      </c>
      <c r="E536" s="10">
        <v>4799682</v>
      </c>
      <c r="F536" s="3">
        <f t="shared" si="134"/>
        <v>4799682</v>
      </c>
      <c r="G536" s="4" t="s">
        <v>166</v>
      </c>
      <c r="H536" s="5">
        <f t="shared" si="135"/>
        <v>14802219.288000001</v>
      </c>
      <c r="I536" s="10">
        <f t="shared" si="131"/>
        <v>3.0840000000000001</v>
      </c>
      <c r="J536" s="11">
        <v>0</v>
      </c>
      <c r="K536" s="5">
        <f t="shared" si="132"/>
        <v>14802219.288000001</v>
      </c>
      <c r="L536" s="19">
        <f t="shared" si="133"/>
        <v>0</v>
      </c>
      <c r="M536" s="17">
        <f t="shared" si="127"/>
        <v>14802219.288000001</v>
      </c>
    </row>
    <row r="537" spans="1:13" s="25" customFormat="1" x14ac:dyDescent="0.3">
      <c r="A537" s="1" t="s">
        <v>527</v>
      </c>
      <c r="B537" s="2" t="s">
        <v>528</v>
      </c>
      <c r="C537" s="2"/>
      <c r="D537" s="2"/>
      <c r="E537" s="2">
        <v>0</v>
      </c>
      <c r="F537" s="3">
        <f t="shared" si="134"/>
        <v>0</v>
      </c>
      <c r="G537" s="4"/>
      <c r="H537" s="5"/>
      <c r="I537" s="6"/>
      <c r="J537" s="6"/>
      <c r="K537" s="5"/>
      <c r="L537" s="19"/>
      <c r="M537" s="17"/>
    </row>
    <row r="538" spans="1:13" x14ac:dyDescent="0.3">
      <c r="A538" s="8">
        <v>1</v>
      </c>
      <c r="B538" s="9" t="s">
        <v>157</v>
      </c>
      <c r="C538" s="10">
        <v>34.36</v>
      </c>
      <c r="D538" s="10" t="s">
        <v>57</v>
      </c>
      <c r="E538" s="10">
        <v>1688112</v>
      </c>
      <c r="F538" s="3">
        <f t="shared" si="134"/>
        <v>1688112</v>
      </c>
      <c r="G538" s="4" t="s">
        <v>281</v>
      </c>
      <c r="H538" s="5">
        <f t="shared" si="135"/>
        <v>58003528.32</v>
      </c>
      <c r="I538" s="10">
        <f t="shared" ref="I538:I551" si="136">+C538</f>
        <v>34.36</v>
      </c>
      <c r="J538" s="11">
        <v>0</v>
      </c>
      <c r="K538" s="5">
        <f t="shared" ref="K538:K551" si="137">+I538*G538</f>
        <v>58003528.32</v>
      </c>
      <c r="L538" s="19">
        <f t="shared" ref="L538:L551" si="138">+J538*G538</f>
        <v>0</v>
      </c>
      <c r="M538" s="17">
        <f t="shared" si="127"/>
        <v>58003528.32</v>
      </c>
    </row>
    <row r="539" spans="1:13" x14ac:dyDescent="0.3">
      <c r="A539" s="8">
        <v>2</v>
      </c>
      <c r="B539" s="9" t="s">
        <v>155</v>
      </c>
      <c r="C539" s="10">
        <v>7.99</v>
      </c>
      <c r="D539" s="10" t="s">
        <v>57</v>
      </c>
      <c r="E539" s="10">
        <v>2526796</v>
      </c>
      <c r="F539" s="3">
        <f t="shared" si="134"/>
        <v>2526796</v>
      </c>
      <c r="G539" s="4" t="s">
        <v>420</v>
      </c>
      <c r="H539" s="5">
        <f t="shared" si="135"/>
        <v>20189100.039999999</v>
      </c>
      <c r="I539" s="10">
        <f t="shared" si="136"/>
        <v>7.99</v>
      </c>
      <c r="J539" s="11">
        <v>0</v>
      </c>
      <c r="K539" s="5">
        <f t="shared" si="137"/>
        <v>20189100.039999999</v>
      </c>
      <c r="L539" s="19">
        <f t="shared" si="138"/>
        <v>0</v>
      </c>
      <c r="M539" s="17">
        <f t="shared" si="127"/>
        <v>20189100.039999999</v>
      </c>
    </row>
    <row r="540" spans="1:13" ht="19.5" customHeight="1" x14ac:dyDescent="0.3">
      <c r="A540" s="8">
        <v>3</v>
      </c>
      <c r="B540" s="9" t="s">
        <v>501</v>
      </c>
      <c r="C540" s="10">
        <v>30.5</v>
      </c>
      <c r="D540" s="10" t="s">
        <v>57</v>
      </c>
      <c r="E540" s="10">
        <v>2587412</v>
      </c>
      <c r="F540" s="3">
        <f t="shared" si="134"/>
        <v>2587412</v>
      </c>
      <c r="G540" s="4" t="s">
        <v>502</v>
      </c>
      <c r="H540" s="5">
        <f t="shared" si="135"/>
        <v>78916066</v>
      </c>
      <c r="I540" s="10">
        <f t="shared" si="136"/>
        <v>30.5</v>
      </c>
      <c r="J540" s="11">
        <v>0</v>
      </c>
      <c r="K540" s="5">
        <f t="shared" si="137"/>
        <v>78916066</v>
      </c>
      <c r="L540" s="19">
        <f t="shared" si="138"/>
        <v>0</v>
      </c>
      <c r="M540" s="17">
        <f t="shared" si="127"/>
        <v>78916066</v>
      </c>
    </row>
    <row r="541" spans="1:13" x14ac:dyDescent="0.3">
      <c r="A541" s="8">
        <v>4</v>
      </c>
      <c r="B541" s="9" t="s">
        <v>467</v>
      </c>
      <c r="C541" s="10">
        <v>5.78</v>
      </c>
      <c r="D541" s="10" t="s">
        <v>57</v>
      </c>
      <c r="E541" s="10">
        <v>1688112</v>
      </c>
      <c r="F541" s="3">
        <f t="shared" si="134"/>
        <v>1688112</v>
      </c>
      <c r="G541" s="4" t="s">
        <v>281</v>
      </c>
      <c r="H541" s="5">
        <f t="shared" si="135"/>
        <v>9757287.3600000013</v>
      </c>
      <c r="I541" s="10">
        <f t="shared" si="136"/>
        <v>5.78</v>
      </c>
      <c r="J541" s="11">
        <v>0</v>
      </c>
      <c r="K541" s="5">
        <f t="shared" si="137"/>
        <v>9757287.3600000013</v>
      </c>
      <c r="L541" s="19">
        <f t="shared" si="138"/>
        <v>0</v>
      </c>
      <c r="M541" s="17">
        <f t="shared" si="127"/>
        <v>9757287.3600000013</v>
      </c>
    </row>
    <row r="542" spans="1:13" x14ac:dyDescent="0.3">
      <c r="A542" s="8">
        <v>5</v>
      </c>
      <c r="B542" s="9" t="s">
        <v>503</v>
      </c>
      <c r="C542" s="10">
        <v>5.31</v>
      </c>
      <c r="D542" s="10" t="s">
        <v>57</v>
      </c>
      <c r="E542" s="10">
        <v>2106844</v>
      </c>
      <c r="F542" s="3">
        <f t="shared" si="134"/>
        <v>2106844</v>
      </c>
      <c r="G542" s="4" t="s">
        <v>285</v>
      </c>
      <c r="H542" s="5">
        <f t="shared" si="135"/>
        <v>11187341.639999999</v>
      </c>
      <c r="I542" s="10">
        <f t="shared" si="136"/>
        <v>5.31</v>
      </c>
      <c r="J542" s="11">
        <v>0</v>
      </c>
      <c r="K542" s="5">
        <f t="shared" si="137"/>
        <v>11187341.639999999</v>
      </c>
      <c r="L542" s="19">
        <f t="shared" si="138"/>
        <v>0</v>
      </c>
      <c r="M542" s="17">
        <f t="shared" si="127"/>
        <v>11187341.639999999</v>
      </c>
    </row>
    <row r="543" spans="1:13" x14ac:dyDescent="0.3">
      <c r="A543" s="8">
        <v>6</v>
      </c>
      <c r="B543" s="9" t="s">
        <v>504</v>
      </c>
      <c r="C543" s="10">
        <v>7.06</v>
      </c>
      <c r="D543" s="10" t="s">
        <v>57</v>
      </c>
      <c r="E543" s="10">
        <v>1688112</v>
      </c>
      <c r="F543" s="3">
        <f t="shared" si="134"/>
        <v>1688112</v>
      </c>
      <c r="G543" s="4" t="s">
        <v>281</v>
      </c>
      <c r="H543" s="5">
        <f t="shared" si="135"/>
        <v>11918070.719999999</v>
      </c>
      <c r="I543" s="10">
        <f t="shared" si="136"/>
        <v>7.06</v>
      </c>
      <c r="J543" s="11">
        <v>0</v>
      </c>
      <c r="K543" s="5">
        <f t="shared" si="137"/>
        <v>11918070.719999999</v>
      </c>
      <c r="L543" s="19">
        <f t="shared" si="138"/>
        <v>0</v>
      </c>
      <c r="M543" s="17">
        <f t="shared" si="127"/>
        <v>11918070.719999999</v>
      </c>
    </row>
    <row r="544" spans="1:13" x14ac:dyDescent="0.3">
      <c r="A544" s="8">
        <v>7</v>
      </c>
      <c r="B544" s="9" t="s">
        <v>177</v>
      </c>
      <c r="C544" s="10">
        <v>6.12</v>
      </c>
      <c r="D544" s="10" t="s">
        <v>57</v>
      </c>
      <c r="E544" s="10">
        <v>1773804</v>
      </c>
      <c r="F544" s="3">
        <f t="shared" si="134"/>
        <v>1773804</v>
      </c>
      <c r="G544" s="4" t="s">
        <v>424</v>
      </c>
      <c r="H544" s="5">
        <f t="shared" si="135"/>
        <v>10855680.48</v>
      </c>
      <c r="I544" s="10">
        <f t="shared" si="136"/>
        <v>6.12</v>
      </c>
      <c r="J544" s="11">
        <v>0</v>
      </c>
      <c r="K544" s="5">
        <f t="shared" si="137"/>
        <v>10855680.48</v>
      </c>
      <c r="L544" s="19">
        <f t="shared" si="138"/>
        <v>0</v>
      </c>
      <c r="M544" s="17">
        <f t="shared" si="127"/>
        <v>10855680.48</v>
      </c>
    </row>
    <row r="545" spans="1:18" x14ac:dyDescent="0.3">
      <c r="A545" s="8">
        <v>8</v>
      </c>
      <c r="B545" s="9" t="s">
        <v>425</v>
      </c>
      <c r="C545" s="10">
        <v>2.7</v>
      </c>
      <c r="D545" s="10" t="s">
        <v>57</v>
      </c>
      <c r="E545" s="10">
        <v>1448649</v>
      </c>
      <c r="F545" s="3">
        <f t="shared" si="134"/>
        <v>1448649</v>
      </c>
      <c r="G545" s="4" t="s">
        <v>159</v>
      </c>
      <c r="H545" s="5">
        <f t="shared" si="135"/>
        <v>3911352.3000000003</v>
      </c>
      <c r="I545" s="10">
        <f t="shared" si="136"/>
        <v>2.7</v>
      </c>
      <c r="J545" s="11">
        <v>0</v>
      </c>
      <c r="K545" s="5">
        <f t="shared" si="137"/>
        <v>3911352.3000000003</v>
      </c>
      <c r="L545" s="19">
        <f t="shared" si="138"/>
        <v>0</v>
      </c>
      <c r="M545" s="17">
        <f t="shared" si="127"/>
        <v>3911352.3000000003</v>
      </c>
    </row>
    <row r="546" spans="1:18" x14ac:dyDescent="0.3">
      <c r="A546" s="8">
        <v>9</v>
      </c>
      <c r="B546" s="9" t="s">
        <v>286</v>
      </c>
      <c r="C546" s="10">
        <v>103</v>
      </c>
      <c r="D546" s="10" t="s">
        <v>114</v>
      </c>
      <c r="E546" s="10">
        <v>60580</v>
      </c>
      <c r="F546" s="3">
        <f t="shared" si="134"/>
        <v>60580</v>
      </c>
      <c r="G546" s="4" t="s">
        <v>287</v>
      </c>
      <c r="H546" s="5">
        <f t="shared" si="135"/>
        <v>6239740</v>
      </c>
      <c r="I546" s="10">
        <f t="shared" si="136"/>
        <v>103</v>
      </c>
      <c r="J546" s="11">
        <v>0</v>
      </c>
      <c r="K546" s="5">
        <f t="shared" si="137"/>
        <v>6239740</v>
      </c>
      <c r="L546" s="19">
        <f t="shared" si="138"/>
        <v>0</v>
      </c>
      <c r="M546" s="17">
        <f t="shared" ref="M546:M609" si="139">+K546+L546</f>
        <v>6239740</v>
      </c>
    </row>
    <row r="547" spans="1:18" x14ac:dyDescent="0.3">
      <c r="A547" s="8">
        <v>10</v>
      </c>
      <c r="B547" s="9" t="s">
        <v>150</v>
      </c>
      <c r="C547" s="10">
        <v>12.6</v>
      </c>
      <c r="D547" s="10" t="s">
        <v>151</v>
      </c>
      <c r="E547" s="10">
        <v>811731</v>
      </c>
      <c r="F547" s="3">
        <f t="shared" si="134"/>
        <v>811731</v>
      </c>
      <c r="G547" s="4" t="s">
        <v>152</v>
      </c>
      <c r="H547" s="5">
        <f t="shared" si="135"/>
        <v>10227810.6</v>
      </c>
      <c r="I547" s="10">
        <f t="shared" si="136"/>
        <v>12.6</v>
      </c>
      <c r="J547" s="11">
        <v>0</v>
      </c>
      <c r="K547" s="5">
        <f t="shared" si="137"/>
        <v>10227810.6</v>
      </c>
      <c r="L547" s="19">
        <f t="shared" si="138"/>
        <v>0</v>
      </c>
      <c r="M547" s="17">
        <f t="shared" si="139"/>
        <v>10227810.6</v>
      </c>
    </row>
    <row r="548" spans="1:18" x14ac:dyDescent="0.3">
      <c r="A548" s="8">
        <v>11</v>
      </c>
      <c r="B548" s="9" t="s">
        <v>145</v>
      </c>
      <c r="C548" s="10">
        <v>2.181</v>
      </c>
      <c r="D548" s="10" t="s">
        <v>146</v>
      </c>
      <c r="E548" s="10">
        <v>21320983</v>
      </c>
      <c r="F548" s="3">
        <f t="shared" si="134"/>
        <v>21320983</v>
      </c>
      <c r="G548" s="4" t="s">
        <v>147</v>
      </c>
      <c r="H548" s="5">
        <f t="shared" si="135"/>
        <v>46501063.923</v>
      </c>
      <c r="I548" s="10">
        <f t="shared" si="136"/>
        <v>2.181</v>
      </c>
      <c r="J548" s="11">
        <v>0</v>
      </c>
      <c r="K548" s="5">
        <f t="shared" si="137"/>
        <v>46501063.923</v>
      </c>
      <c r="L548" s="19">
        <f t="shared" si="138"/>
        <v>0</v>
      </c>
      <c r="M548" s="17">
        <f t="shared" si="139"/>
        <v>46501063.923</v>
      </c>
    </row>
    <row r="549" spans="1:18" x14ac:dyDescent="0.3">
      <c r="A549" s="8">
        <v>12</v>
      </c>
      <c r="B549" s="9" t="s">
        <v>148</v>
      </c>
      <c r="C549" s="10">
        <v>2.2370999999999999</v>
      </c>
      <c r="D549" s="10" t="s">
        <v>146</v>
      </c>
      <c r="E549" s="10">
        <v>22108474</v>
      </c>
      <c r="F549" s="3">
        <f t="shared" si="134"/>
        <v>22108474</v>
      </c>
      <c r="G549" s="4" t="s">
        <v>149</v>
      </c>
      <c r="H549" s="5">
        <f t="shared" si="135"/>
        <v>49458867.185399994</v>
      </c>
      <c r="I549" s="10">
        <f t="shared" si="136"/>
        <v>2.2370999999999999</v>
      </c>
      <c r="J549" s="11">
        <v>0</v>
      </c>
      <c r="K549" s="5">
        <f t="shared" si="137"/>
        <v>49458867.185399994</v>
      </c>
      <c r="L549" s="19">
        <f t="shared" si="138"/>
        <v>0</v>
      </c>
      <c r="M549" s="17">
        <f t="shared" si="139"/>
        <v>49458867.185399994</v>
      </c>
    </row>
    <row r="550" spans="1:18" ht="18.75" customHeight="1" x14ac:dyDescent="0.3">
      <c r="A550" s="8">
        <v>13</v>
      </c>
      <c r="B550" s="9" t="s">
        <v>163</v>
      </c>
      <c r="C550" s="10">
        <v>2.762</v>
      </c>
      <c r="D550" s="10" t="s">
        <v>36</v>
      </c>
      <c r="E550" s="10">
        <v>3996591</v>
      </c>
      <c r="F550" s="3">
        <f t="shared" si="134"/>
        <v>3996591</v>
      </c>
      <c r="G550" s="4" t="s">
        <v>462</v>
      </c>
      <c r="H550" s="5">
        <f t="shared" si="135"/>
        <v>11038584.342</v>
      </c>
      <c r="I550" s="10">
        <f t="shared" si="136"/>
        <v>2.762</v>
      </c>
      <c r="J550" s="11">
        <v>0</v>
      </c>
      <c r="K550" s="5">
        <f t="shared" si="137"/>
        <v>11038584.342</v>
      </c>
      <c r="L550" s="19">
        <f t="shared" si="138"/>
        <v>0</v>
      </c>
      <c r="M550" s="17">
        <f t="shared" si="139"/>
        <v>11038584.342</v>
      </c>
    </row>
    <row r="551" spans="1:18" x14ac:dyDescent="0.3">
      <c r="A551" s="8">
        <v>14</v>
      </c>
      <c r="B551" s="9" t="s">
        <v>165</v>
      </c>
      <c r="C551" s="10">
        <v>1.6519999999999999</v>
      </c>
      <c r="D551" s="10" t="s">
        <v>36</v>
      </c>
      <c r="E551" s="10">
        <v>4799682</v>
      </c>
      <c r="F551" s="3">
        <f t="shared" si="134"/>
        <v>4799682</v>
      </c>
      <c r="G551" s="4" t="s">
        <v>166</v>
      </c>
      <c r="H551" s="5">
        <f t="shared" si="135"/>
        <v>7929074.6639999999</v>
      </c>
      <c r="I551" s="10">
        <f t="shared" si="136"/>
        <v>1.6519999999999999</v>
      </c>
      <c r="J551" s="11">
        <v>0</v>
      </c>
      <c r="K551" s="5">
        <f t="shared" si="137"/>
        <v>7929074.6639999999</v>
      </c>
      <c r="L551" s="19">
        <f t="shared" si="138"/>
        <v>0</v>
      </c>
      <c r="M551" s="17">
        <f t="shared" si="139"/>
        <v>7929074.6639999999</v>
      </c>
    </row>
    <row r="552" spans="1:18" s="25" customFormat="1" x14ac:dyDescent="0.3">
      <c r="A552" s="1" t="s">
        <v>529</v>
      </c>
      <c r="B552" s="2" t="s">
        <v>530</v>
      </c>
      <c r="C552" s="2"/>
      <c r="D552" s="2"/>
      <c r="E552" s="2">
        <v>0</v>
      </c>
      <c r="F552" s="3">
        <f t="shared" si="134"/>
        <v>0</v>
      </c>
      <c r="G552" s="4"/>
      <c r="H552" s="5"/>
      <c r="I552" s="6"/>
      <c r="J552" s="6"/>
      <c r="K552" s="5"/>
      <c r="L552" s="19"/>
      <c r="M552" s="17"/>
    </row>
    <row r="553" spans="1:18" x14ac:dyDescent="0.3">
      <c r="A553" s="8">
        <v>1</v>
      </c>
      <c r="B553" s="9" t="s">
        <v>422</v>
      </c>
      <c r="C553" s="10">
        <v>33.36</v>
      </c>
      <c r="D553" s="10" t="s">
        <v>57</v>
      </c>
      <c r="E553" s="10">
        <v>2960824</v>
      </c>
      <c r="F553" s="3">
        <f t="shared" si="134"/>
        <v>2960824</v>
      </c>
      <c r="G553" s="4" t="s">
        <v>443</v>
      </c>
      <c r="H553" s="5">
        <f t="shared" si="135"/>
        <v>98773088.640000001</v>
      </c>
      <c r="I553" s="10">
        <f t="shared" ref="I553:I565" si="140">+C553</f>
        <v>33.36</v>
      </c>
      <c r="J553" s="11">
        <v>0</v>
      </c>
      <c r="K553" s="5">
        <f t="shared" ref="K553:K565" si="141">+I553*G553</f>
        <v>98773088.640000001</v>
      </c>
      <c r="L553" s="19">
        <f t="shared" ref="L553:L565" si="142">+J553*G553</f>
        <v>0</v>
      </c>
      <c r="M553" s="17">
        <f t="shared" si="139"/>
        <v>98773088.640000001</v>
      </c>
      <c r="N553" s="26">
        <f>O553-C553</f>
        <v>49.379999999999995</v>
      </c>
      <c r="O553" s="26">
        <v>82.74</v>
      </c>
      <c r="P553" s="26">
        <v>2305486</v>
      </c>
      <c r="Q553" s="5">
        <f>P553*O553</f>
        <v>190755911.63999999</v>
      </c>
      <c r="R553" s="5">
        <f>P553*N553</f>
        <v>113844898.67999999</v>
      </c>
    </row>
    <row r="554" spans="1:18" x14ac:dyDescent="0.3">
      <c r="A554" s="8">
        <v>2</v>
      </c>
      <c r="B554" s="9" t="s">
        <v>155</v>
      </c>
      <c r="C554" s="10">
        <v>6.72</v>
      </c>
      <c r="D554" s="10" t="s">
        <v>57</v>
      </c>
      <c r="E554" s="10">
        <v>2526796</v>
      </c>
      <c r="F554" s="3">
        <f t="shared" si="134"/>
        <v>2526796</v>
      </c>
      <c r="G554" s="4" t="s">
        <v>420</v>
      </c>
      <c r="H554" s="5">
        <f t="shared" si="135"/>
        <v>16980069.120000001</v>
      </c>
      <c r="I554" s="10">
        <f t="shared" si="140"/>
        <v>6.72</v>
      </c>
      <c r="J554" s="11">
        <v>0</v>
      </c>
      <c r="K554" s="5">
        <f t="shared" si="141"/>
        <v>16980069.120000001</v>
      </c>
      <c r="L554" s="19">
        <f t="shared" si="142"/>
        <v>0</v>
      </c>
      <c r="M554" s="17">
        <f t="shared" si="139"/>
        <v>16980069.120000001</v>
      </c>
    </row>
    <row r="555" spans="1:18" x14ac:dyDescent="0.3">
      <c r="A555" s="8">
        <v>3</v>
      </c>
      <c r="B555" s="9" t="s">
        <v>157</v>
      </c>
      <c r="C555" s="10">
        <v>7.2</v>
      </c>
      <c r="D555" s="10" t="s">
        <v>57</v>
      </c>
      <c r="E555" s="10">
        <v>1688112</v>
      </c>
      <c r="F555" s="3">
        <f t="shared" si="134"/>
        <v>1688112</v>
      </c>
      <c r="G555" s="4" t="s">
        <v>281</v>
      </c>
      <c r="H555" s="5">
        <f t="shared" si="135"/>
        <v>12154406.4</v>
      </c>
      <c r="I555" s="10">
        <f t="shared" si="140"/>
        <v>7.2</v>
      </c>
      <c r="J555" s="11">
        <v>0</v>
      </c>
      <c r="K555" s="5">
        <f t="shared" si="141"/>
        <v>12154406.4</v>
      </c>
      <c r="L555" s="19">
        <f t="shared" si="142"/>
        <v>0</v>
      </c>
      <c r="M555" s="17">
        <f t="shared" si="139"/>
        <v>12154406.4</v>
      </c>
    </row>
    <row r="556" spans="1:18" x14ac:dyDescent="0.3">
      <c r="A556" s="8">
        <v>4</v>
      </c>
      <c r="B556" s="9" t="s">
        <v>143</v>
      </c>
      <c r="C556" s="10">
        <v>7.51</v>
      </c>
      <c r="D556" s="10" t="s">
        <v>57</v>
      </c>
      <c r="E556" s="10">
        <v>1391903</v>
      </c>
      <c r="F556" s="3">
        <f t="shared" si="134"/>
        <v>1391903</v>
      </c>
      <c r="G556" s="4" t="s">
        <v>432</v>
      </c>
      <c r="H556" s="5">
        <f t="shared" si="135"/>
        <v>10453191.529999999</v>
      </c>
      <c r="I556" s="10">
        <f t="shared" si="140"/>
        <v>7.51</v>
      </c>
      <c r="J556" s="11">
        <v>0</v>
      </c>
      <c r="K556" s="5">
        <f t="shared" si="141"/>
        <v>10453191.529999999</v>
      </c>
      <c r="L556" s="19">
        <f t="shared" si="142"/>
        <v>0</v>
      </c>
      <c r="M556" s="17">
        <f t="shared" si="139"/>
        <v>10453191.529999999</v>
      </c>
    </row>
    <row r="557" spans="1:18" ht="33.6" x14ac:dyDescent="0.3">
      <c r="A557" s="8">
        <v>5</v>
      </c>
      <c r="B557" s="9" t="s">
        <v>433</v>
      </c>
      <c r="C557" s="10">
        <v>2.11</v>
      </c>
      <c r="D557" s="10" t="s">
        <v>146</v>
      </c>
      <c r="E557" s="10">
        <v>24250593</v>
      </c>
      <c r="F557" s="3">
        <f t="shared" si="134"/>
        <v>24250593</v>
      </c>
      <c r="G557" s="4" t="s">
        <v>434</v>
      </c>
      <c r="H557" s="5">
        <f t="shared" si="135"/>
        <v>51168751.229999997</v>
      </c>
      <c r="I557" s="10">
        <f t="shared" si="140"/>
        <v>2.11</v>
      </c>
      <c r="J557" s="11">
        <v>0</v>
      </c>
      <c r="K557" s="5">
        <f t="shared" si="141"/>
        <v>51168751.229999997</v>
      </c>
      <c r="L557" s="19">
        <f t="shared" si="142"/>
        <v>0</v>
      </c>
      <c r="M557" s="17">
        <f t="shared" si="139"/>
        <v>51168751.229999997</v>
      </c>
    </row>
    <row r="558" spans="1:18" ht="33.6" x14ac:dyDescent="0.3">
      <c r="A558" s="8">
        <v>6</v>
      </c>
      <c r="B558" s="9" t="s">
        <v>160</v>
      </c>
      <c r="C558" s="10">
        <v>1.06</v>
      </c>
      <c r="D558" s="10" t="s">
        <v>146</v>
      </c>
      <c r="E558" s="10">
        <v>22108474</v>
      </c>
      <c r="F558" s="3">
        <f t="shared" si="134"/>
        <v>22108474</v>
      </c>
      <c r="G558" s="4" t="s">
        <v>149</v>
      </c>
      <c r="H558" s="5">
        <f t="shared" si="135"/>
        <v>23434982.440000001</v>
      </c>
      <c r="I558" s="10">
        <f t="shared" si="140"/>
        <v>1.06</v>
      </c>
      <c r="J558" s="11">
        <v>0</v>
      </c>
      <c r="K558" s="5">
        <f t="shared" si="141"/>
        <v>23434982.440000001</v>
      </c>
      <c r="L558" s="19">
        <f t="shared" si="142"/>
        <v>0</v>
      </c>
      <c r="M558" s="17">
        <f t="shared" si="139"/>
        <v>23434982.440000001</v>
      </c>
    </row>
    <row r="559" spans="1:18" ht="33.6" x14ac:dyDescent="0.3">
      <c r="A559" s="8">
        <v>7</v>
      </c>
      <c r="B559" s="9" t="s">
        <v>161</v>
      </c>
      <c r="C559" s="10">
        <v>3.51</v>
      </c>
      <c r="D559" s="10" t="s">
        <v>114</v>
      </c>
      <c r="E559" s="10">
        <v>288748</v>
      </c>
      <c r="F559" s="3">
        <f t="shared" si="134"/>
        <v>288748</v>
      </c>
      <c r="G559" s="4" t="s">
        <v>162</v>
      </c>
      <c r="H559" s="5">
        <f t="shared" si="135"/>
        <v>1013505.48</v>
      </c>
      <c r="I559" s="10">
        <f t="shared" si="140"/>
        <v>3.51</v>
      </c>
      <c r="J559" s="11">
        <v>0</v>
      </c>
      <c r="K559" s="5">
        <f t="shared" si="141"/>
        <v>1013505.48</v>
      </c>
      <c r="L559" s="19">
        <f t="shared" si="142"/>
        <v>0</v>
      </c>
      <c r="M559" s="17">
        <f t="shared" si="139"/>
        <v>1013505.48</v>
      </c>
    </row>
    <row r="560" spans="1:18" x14ac:dyDescent="0.3">
      <c r="A560" s="8">
        <v>8</v>
      </c>
      <c r="B560" s="9" t="s">
        <v>435</v>
      </c>
      <c r="C560" s="10">
        <v>80</v>
      </c>
      <c r="D560" s="10" t="s">
        <v>131</v>
      </c>
      <c r="E560" s="10">
        <v>163405</v>
      </c>
      <c r="F560" s="3">
        <f t="shared" si="134"/>
        <v>163405</v>
      </c>
      <c r="G560" s="4" t="s">
        <v>436</v>
      </c>
      <c r="H560" s="5">
        <f t="shared" si="135"/>
        <v>13072400</v>
      </c>
      <c r="I560" s="10">
        <f t="shared" si="140"/>
        <v>80</v>
      </c>
      <c r="J560" s="11">
        <v>0</v>
      </c>
      <c r="K560" s="5">
        <f t="shared" si="141"/>
        <v>13072400</v>
      </c>
      <c r="L560" s="19">
        <f t="shared" si="142"/>
        <v>0</v>
      </c>
      <c r="M560" s="17">
        <f t="shared" si="139"/>
        <v>13072400</v>
      </c>
    </row>
    <row r="561" spans="1:13" ht="33.6" x14ac:dyDescent="0.3">
      <c r="A561" s="8">
        <v>9</v>
      </c>
      <c r="B561" s="9" t="s">
        <v>437</v>
      </c>
      <c r="C561" s="10">
        <v>2</v>
      </c>
      <c r="D561" s="10" t="s">
        <v>131</v>
      </c>
      <c r="E561" s="10">
        <v>859014</v>
      </c>
      <c r="F561" s="3">
        <f t="shared" si="134"/>
        <v>859014</v>
      </c>
      <c r="G561" s="4" t="s">
        <v>339</v>
      </c>
      <c r="H561" s="5">
        <f t="shared" si="135"/>
        <v>1718028</v>
      </c>
      <c r="I561" s="10">
        <f t="shared" si="140"/>
        <v>2</v>
      </c>
      <c r="J561" s="11">
        <v>0</v>
      </c>
      <c r="K561" s="5">
        <f t="shared" si="141"/>
        <v>1718028</v>
      </c>
      <c r="L561" s="19">
        <f t="shared" si="142"/>
        <v>0</v>
      </c>
      <c r="M561" s="17">
        <f t="shared" si="139"/>
        <v>1718028</v>
      </c>
    </row>
    <row r="562" spans="1:13" ht="33.6" x14ac:dyDescent="0.3">
      <c r="A562" s="8">
        <v>10</v>
      </c>
      <c r="B562" s="9" t="s">
        <v>438</v>
      </c>
      <c r="C562" s="10">
        <v>2</v>
      </c>
      <c r="D562" s="10" t="s">
        <v>131</v>
      </c>
      <c r="E562" s="10">
        <v>978967</v>
      </c>
      <c r="F562" s="3">
        <f t="shared" si="134"/>
        <v>978967</v>
      </c>
      <c r="G562" s="4" t="s">
        <v>439</v>
      </c>
      <c r="H562" s="5">
        <f t="shared" si="135"/>
        <v>1957934</v>
      </c>
      <c r="I562" s="10">
        <f t="shared" si="140"/>
        <v>2</v>
      </c>
      <c r="J562" s="11">
        <v>0</v>
      </c>
      <c r="K562" s="5">
        <f t="shared" si="141"/>
        <v>1957934</v>
      </c>
      <c r="L562" s="19">
        <f t="shared" si="142"/>
        <v>0</v>
      </c>
      <c r="M562" s="17">
        <f t="shared" si="139"/>
        <v>1957934</v>
      </c>
    </row>
    <row r="563" spans="1:13" ht="19.5" customHeight="1" x14ac:dyDescent="0.3">
      <c r="A563" s="8">
        <v>11</v>
      </c>
      <c r="B563" s="9" t="s">
        <v>193</v>
      </c>
      <c r="C563" s="10">
        <v>0.23100000000000001</v>
      </c>
      <c r="D563" s="10" t="s">
        <v>36</v>
      </c>
      <c r="E563" s="10">
        <v>12419192</v>
      </c>
      <c r="F563" s="3">
        <f t="shared" si="134"/>
        <v>12419192</v>
      </c>
      <c r="G563" s="4" t="s">
        <v>194</v>
      </c>
      <c r="H563" s="5">
        <f t="shared" si="135"/>
        <v>2868833.352</v>
      </c>
      <c r="I563" s="10">
        <f t="shared" si="140"/>
        <v>0.23100000000000001</v>
      </c>
      <c r="J563" s="11">
        <v>0</v>
      </c>
      <c r="K563" s="5">
        <f t="shared" si="141"/>
        <v>2868833.352</v>
      </c>
      <c r="L563" s="19">
        <f t="shared" si="142"/>
        <v>0</v>
      </c>
      <c r="M563" s="17">
        <f t="shared" si="139"/>
        <v>2868833.352</v>
      </c>
    </row>
    <row r="564" spans="1:13" ht="21" customHeight="1" x14ac:dyDescent="0.3">
      <c r="A564" s="8">
        <v>12</v>
      </c>
      <c r="B564" s="9" t="s">
        <v>163</v>
      </c>
      <c r="C564" s="10">
        <v>7.3339999999999996</v>
      </c>
      <c r="D564" s="10" t="s">
        <v>36</v>
      </c>
      <c r="E564" s="10">
        <v>3996591</v>
      </c>
      <c r="F564" s="3">
        <f t="shared" si="134"/>
        <v>3996591</v>
      </c>
      <c r="G564" s="4" t="s">
        <v>462</v>
      </c>
      <c r="H564" s="5">
        <f t="shared" si="135"/>
        <v>29310998.393999998</v>
      </c>
      <c r="I564" s="10">
        <f t="shared" si="140"/>
        <v>7.3339999999999996</v>
      </c>
      <c r="J564" s="11">
        <v>0</v>
      </c>
      <c r="K564" s="5">
        <f t="shared" si="141"/>
        <v>29310998.393999998</v>
      </c>
      <c r="L564" s="19">
        <f t="shared" si="142"/>
        <v>0</v>
      </c>
      <c r="M564" s="17">
        <f t="shared" si="139"/>
        <v>29310998.393999998</v>
      </c>
    </row>
    <row r="565" spans="1:13" x14ac:dyDescent="0.3">
      <c r="A565" s="8">
        <v>13</v>
      </c>
      <c r="B565" s="9" t="s">
        <v>165</v>
      </c>
      <c r="C565" s="10">
        <v>3.7040000000000002</v>
      </c>
      <c r="D565" s="10" t="s">
        <v>36</v>
      </c>
      <c r="E565" s="10">
        <v>4799682</v>
      </c>
      <c r="F565" s="3">
        <f t="shared" si="134"/>
        <v>4799682</v>
      </c>
      <c r="G565" s="4" t="s">
        <v>166</v>
      </c>
      <c r="H565" s="5">
        <f t="shared" si="135"/>
        <v>17778022.128000002</v>
      </c>
      <c r="I565" s="10">
        <f t="shared" si="140"/>
        <v>3.7040000000000002</v>
      </c>
      <c r="J565" s="11">
        <v>0</v>
      </c>
      <c r="K565" s="5">
        <f t="shared" si="141"/>
        <v>17778022.128000002</v>
      </c>
      <c r="L565" s="19">
        <f t="shared" si="142"/>
        <v>0</v>
      </c>
      <c r="M565" s="17">
        <f t="shared" si="139"/>
        <v>17778022.128000002</v>
      </c>
    </row>
    <row r="566" spans="1:13" s="25" customFormat="1" x14ac:dyDescent="0.3">
      <c r="A566" s="1" t="s">
        <v>531</v>
      </c>
      <c r="B566" s="2" t="s">
        <v>532</v>
      </c>
      <c r="C566" s="2"/>
      <c r="D566" s="2"/>
      <c r="E566" s="2">
        <v>0</v>
      </c>
      <c r="F566" s="3">
        <f t="shared" si="134"/>
        <v>0</v>
      </c>
      <c r="G566" s="4"/>
      <c r="H566" s="5"/>
      <c r="I566" s="6"/>
      <c r="J566" s="6"/>
      <c r="K566" s="5"/>
      <c r="L566" s="19"/>
      <c r="M566" s="17"/>
    </row>
    <row r="567" spans="1:13" ht="18" customHeight="1" x14ac:dyDescent="0.3">
      <c r="A567" s="8">
        <v>1</v>
      </c>
      <c r="B567" s="9" t="s">
        <v>507</v>
      </c>
      <c r="C567" s="10">
        <v>0.53</v>
      </c>
      <c r="D567" s="10" t="s">
        <v>57</v>
      </c>
      <c r="E567" s="10">
        <v>1898621</v>
      </c>
      <c r="F567" s="3">
        <f t="shared" si="134"/>
        <v>1898621</v>
      </c>
      <c r="G567" s="4" t="s">
        <v>174</v>
      </c>
      <c r="H567" s="5">
        <f t="shared" si="135"/>
        <v>1006269.13</v>
      </c>
      <c r="I567" s="10">
        <f>+C567</f>
        <v>0.53</v>
      </c>
      <c r="J567" s="11">
        <v>0</v>
      </c>
      <c r="K567" s="5">
        <f>+I567*G567</f>
        <v>1006269.13</v>
      </c>
      <c r="L567" s="19">
        <f>+J567*G567</f>
        <v>0</v>
      </c>
      <c r="M567" s="17">
        <f t="shared" si="139"/>
        <v>1006269.13</v>
      </c>
    </row>
    <row r="568" spans="1:13" x14ac:dyDescent="0.3">
      <c r="A568" s="8">
        <v>2</v>
      </c>
      <c r="B568" s="9" t="s">
        <v>456</v>
      </c>
      <c r="C568" s="10">
        <v>1.45</v>
      </c>
      <c r="D568" s="10" t="s">
        <v>57</v>
      </c>
      <c r="E568" s="10">
        <v>2106844</v>
      </c>
      <c r="F568" s="3">
        <f t="shared" si="134"/>
        <v>2106844</v>
      </c>
      <c r="G568" s="4" t="s">
        <v>285</v>
      </c>
      <c r="H568" s="5">
        <f t="shared" si="135"/>
        <v>3054923.8</v>
      </c>
      <c r="I568" s="10">
        <f>+C568</f>
        <v>1.45</v>
      </c>
      <c r="J568" s="11">
        <v>0</v>
      </c>
      <c r="K568" s="5">
        <f>+I568*G568</f>
        <v>3054923.8</v>
      </c>
      <c r="L568" s="19">
        <f>+J568*G568</f>
        <v>0</v>
      </c>
      <c r="M568" s="17">
        <f t="shared" si="139"/>
        <v>3054923.8</v>
      </c>
    </row>
    <row r="569" spans="1:13" x14ac:dyDescent="0.3">
      <c r="A569" s="8">
        <v>3</v>
      </c>
      <c r="B569" s="9" t="s">
        <v>286</v>
      </c>
      <c r="C569" s="10">
        <v>10.333299999999999</v>
      </c>
      <c r="D569" s="10" t="s">
        <v>114</v>
      </c>
      <c r="E569" s="10">
        <v>60580</v>
      </c>
      <c r="F569" s="3">
        <f t="shared" si="134"/>
        <v>60580</v>
      </c>
      <c r="G569" s="4" t="s">
        <v>287</v>
      </c>
      <c r="H569" s="5">
        <f t="shared" si="135"/>
        <v>625991.31400000001</v>
      </c>
      <c r="I569" s="11">
        <f>+C569</f>
        <v>10.333299999999999</v>
      </c>
      <c r="J569" s="11">
        <v>0</v>
      </c>
      <c r="K569" s="5">
        <f>+I569*G569</f>
        <v>625991.31400000001</v>
      </c>
      <c r="L569" s="19">
        <f>+J569*G569</f>
        <v>0</v>
      </c>
      <c r="M569" s="17">
        <f t="shared" si="139"/>
        <v>625991.31400000001</v>
      </c>
    </row>
    <row r="570" spans="1:13" x14ac:dyDescent="0.3">
      <c r="A570" s="8">
        <v>4</v>
      </c>
      <c r="B570" s="9" t="s">
        <v>508</v>
      </c>
      <c r="C570" s="10">
        <v>0.25</v>
      </c>
      <c r="D570" s="10" t="s">
        <v>114</v>
      </c>
      <c r="E570" s="10">
        <v>321798</v>
      </c>
      <c r="F570" s="3">
        <f t="shared" si="134"/>
        <v>321798</v>
      </c>
      <c r="G570" s="4" t="s">
        <v>509</v>
      </c>
      <c r="H570" s="5">
        <f t="shared" si="135"/>
        <v>80449.5</v>
      </c>
      <c r="I570" s="10">
        <f>+C570</f>
        <v>0.25</v>
      </c>
      <c r="J570" s="11">
        <v>0</v>
      </c>
      <c r="K570" s="5">
        <f>+I570*G570</f>
        <v>80449.5</v>
      </c>
      <c r="L570" s="19">
        <f>+J570*G570</f>
        <v>0</v>
      </c>
      <c r="M570" s="17">
        <f t="shared" si="139"/>
        <v>80449.5</v>
      </c>
    </row>
    <row r="571" spans="1:13" x14ac:dyDescent="0.3">
      <c r="A571" s="8">
        <v>5</v>
      </c>
      <c r="B571" s="9" t="s">
        <v>145</v>
      </c>
      <c r="C571" s="10">
        <v>8.4000000000000005E-2</v>
      </c>
      <c r="D571" s="10" t="s">
        <v>146</v>
      </c>
      <c r="E571" s="10">
        <v>21320983</v>
      </c>
      <c r="F571" s="3">
        <f t="shared" si="134"/>
        <v>21320983</v>
      </c>
      <c r="G571" s="4" t="s">
        <v>147</v>
      </c>
      <c r="H571" s="5">
        <f t="shared" si="135"/>
        <v>1790962.5720000002</v>
      </c>
      <c r="I571" s="11">
        <f>+C571</f>
        <v>8.4000000000000005E-2</v>
      </c>
      <c r="J571" s="11">
        <v>0</v>
      </c>
      <c r="K571" s="5">
        <f>+I571*G571</f>
        <v>1790962.5720000002</v>
      </c>
      <c r="L571" s="19">
        <f>+J571*G571</f>
        <v>0</v>
      </c>
      <c r="M571" s="17">
        <f t="shared" si="139"/>
        <v>1790962.5720000002</v>
      </c>
    </row>
    <row r="572" spans="1:13" s="25" customFormat="1" x14ac:dyDescent="0.3">
      <c r="A572" s="1" t="s">
        <v>533</v>
      </c>
      <c r="B572" s="2" t="s">
        <v>534</v>
      </c>
      <c r="C572" s="2"/>
      <c r="D572" s="2"/>
      <c r="E572" s="2">
        <v>0</v>
      </c>
      <c r="F572" s="3">
        <f t="shared" si="134"/>
        <v>0</v>
      </c>
      <c r="G572" s="4"/>
      <c r="H572" s="5"/>
      <c r="I572" s="6"/>
      <c r="J572" s="6"/>
      <c r="K572" s="5"/>
      <c r="L572" s="19"/>
      <c r="M572" s="17"/>
    </row>
    <row r="573" spans="1:13" x14ac:dyDescent="0.3">
      <c r="A573" s="8">
        <v>1</v>
      </c>
      <c r="B573" s="9" t="s">
        <v>157</v>
      </c>
      <c r="C573" s="10">
        <v>33.909999999999997</v>
      </c>
      <c r="D573" s="10" t="s">
        <v>57</v>
      </c>
      <c r="E573" s="10">
        <v>1688112</v>
      </c>
      <c r="F573" s="3">
        <f t="shared" si="134"/>
        <v>1688112</v>
      </c>
      <c r="G573" s="4" t="s">
        <v>281</v>
      </c>
      <c r="H573" s="5">
        <f t="shared" si="135"/>
        <v>57243877.919999994</v>
      </c>
      <c r="I573" s="10">
        <f>+C573</f>
        <v>33.909999999999997</v>
      </c>
      <c r="J573" s="11">
        <v>0</v>
      </c>
      <c r="K573" s="5">
        <f>+I573*G573</f>
        <v>57243877.919999994</v>
      </c>
      <c r="L573" s="19">
        <f>+J573*G573</f>
        <v>0</v>
      </c>
      <c r="M573" s="17">
        <f t="shared" si="139"/>
        <v>57243877.919999994</v>
      </c>
    </row>
    <row r="574" spans="1:13" x14ac:dyDescent="0.3">
      <c r="A574" s="8">
        <v>2</v>
      </c>
      <c r="B574" s="9" t="s">
        <v>155</v>
      </c>
      <c r="C574" s="10">
        <v>7.9</v>
      </c>
      <c r="D574" s="10" t="s">
        <v>57</v>
      </c>
      <c r="E574" s="10">
        <v>2526796</v>
      </c>
      <c r="F574" s="3">
        <f t="shared" si="134"/>
        <v>2526796</v>
      </c>
      <c r="G574" s="4" t="s">
        <v>420</v>
      </c>
      <c r="H574" s="5">
        <f t="shared" si="135"/>
        <v>19961688.400000002</v>
      </c>
      <c r="I574" s="10">
        <f t="shared" ref="I574:I586" si="143">+C574</f>
        <v>7.9</v>
      </c>
      <c r="J574" s="11">
        <v>0</v>
      </c>
      <c r="K574" s="5">
        <f t="shared" ref="K574:K606" si="144">+I574*G574</f>
        <v>19961688.400000002</v>
      </c>
      <c r="L574" s="19">
        <f t="shared" ref="L574:L586" si="145">+J574*G574</f>
        <v>0</v>
      </c>
      <c r="M574" s="17">
        <f t="shared" si="139"/>
        <v>19961688.400000002</v>
      </c>
    </row>
    <row r="575" spans="1:13" ht="18.75" customHeight="1" x14ac:dyDescent="0.3">
      <c r="A575" s="8">
        <v>3</v>
      </c>
      <c r="B575" s="9" t="s">
        <v>501</v>
      </c>
      <c r="C575" s="10">
        <v>30.5</v>
      </c>
      <c r="D575" s="10" t="s">
        <v>57</v>
      </c>
      <c r="E575" s="10">
        <v>2587412</v>
      </c>
      <c r="F575" s="3">
        <f t="shared" si="134"/>
        <v>2587412</v>
      </c>
      <c r="G575" s="4" t="s">
        <v>502</v>
      </c>
      <c r="H575" s="5">
        <f t="shared" si="135"/>
        <v>78916066</v>
      </c>
      <c r="I575" s="10">
        <f t="shared" si="143"/>
        <v>30.5</v>
      </c>
      <c r="J575" s="11">
        <v>0</v>
      </c>
      <c r="K575" s="5">
        <f t="shared" si="144"/>
        <v>78916066</v>
      </c>
      <c r="L575" s="19">
        <f t="shared" si="145"/>
        <v>0</v>
      </c>
      <c r="M575" s="17">
        <f t="shared" si="139"/>
        <v>78916066</v>
      </c>
    </row>
    <row r="576" spans="1:13" x14ac:dyDescent="0.3">
      <c r="A576" s="8">
        <v>4</v>
      </c>
      <c r="B576" s="9" t="s">
        <v>467</v>
      </c>
      <c r="C576" s="10">
        <v>5.78</v>
      </c>
      <c r="D576" s="10" t="s">
        <v>57</v>
      </c>
      <c r="E576" s="10">
        <v>1688112</v>
      </c>
      <c r="F576" s="3">
        <f t="shared" si="134"/>
        <v>1688112</v>
      </c>
      <c r="G576" s="4" t="s">
        <v>281</v>
      </c>
      <c r="H576" s="5">
        <f t="shared" si="135"/>
        <v>9757287.3600000013</v>
      </c>
      <c r="I576" s="10">
        <f t="shared" si="143"/>
        <v>5.78</v>
      </c>
      <c r="J576" s="11">
        <v>0</v>
      </c>
      <c r="K576" s="5">
        <f t="shared" si="144"/>
        <v>9757287.3600000013</v>
      </c>
      <c r="L576" s="19">
        <f t="shared" si="145"/>
        <v>0</v>
      </c>
      <c r="M576" s="17">
        <f t="shared" si="139"/>
        <v>9757287.3600000013</v>
      </c>
    </row>
    <row r="577" spans="1:13" x14ac:dyDescent="0.3">
      <c r="A577" s="8">
        <v>5</v>
      </c>
      <c r="B577" s="9" t="s">
        <v>503</v>
      </c>
      <c r="C577" s="10">
        <v>6.15</v>
      </c>
      <c r="D577" s="10" t="s">
        <v>57</v>
      </c>
      <c r="E577" s="10">
        <v>2106844</v>
      </c>
      <c r="F577" s="3">
        <f t="shared" si="134"/>
        <v>2106844</v>
      </c>
      <c r="G577" s="4" t="s">
        <v>285</v>
      </c>
      <c r="H577" s="5">
        <f t="shared" si="135"/>
        <v>12957090.600000001</v>
      </c>
      <c r="I577" s="10">
        <f t="shared" si="143"/>
        <v>6.15</v>
      </c>
      <c r="J577" s="11">
        <v>0</v>
      </c>
      <c r="K577" s="5">
        <f t="shared" si="144"/>
        <v>12957090.600000001</v>
      </c>
      <c r="L577" s="19">
        <f t="shared" si="145"/>
        <v>0</v>
      </c>
      <c r="M577" s="17">
        <f t="shared" si="139"/>
        <v>12957090.600000001</v>
      </c>
    </row>
    <row r="578" spans="1:13" x14ac:dyDescent="0.3">
      <c r="A578" s="8">
        <v>6</v>
      </c>
      <c r="B578" s="9" t="s">
        <v>504</v>
      </c>
      <c r="C578" s="10">
        <v>10.93</v>
      </c>
      <c r="D578" s="10" t="s">
        <v>57</v>
      </c>
      <c r="E578" s="10">
        <v>1688112</v>
      </c>
      <c r="F578" s="3">
        <f t="shared" si="134"/>
        <v>1688112</v>
      </c>
      <c r="G578" s="4" t="s">
        <v>281</v>
      </c>
      <c r="H578" s="5">
        <f t="shared" si="135"/>
        <v>18451064.16</v>
      </c>
      <c r="I578" s="10">
        <f t="shared" si="143"/>
        <v>10.93</v>
      </c>
      <c r="J578" s="11">
        <v>0</v>
      </c>
      <c r="K578" s="5">
        <f t="shared" si="144"/>
        <v>18451064.16</v>
      </c>
      <c r="L578" s="19">
        <f t="shared" si="145"/>
        <v>0</v>
      </c>
      <c r="M578" s="17">
        <f t="shared" si="139"/>
        <v>18451064.16</v>
      </c>
    </row>
    <row r="579" spans="1:13" x14ac:dyDescent="0.3">
      <c r="A579" s="8">
        <v>7</v>
      </c>
      <c r="B579" s="9" t="s">
        <v>177</v>
      </c>
      <c r="C579" s="10">
        <v>6.19</v>
      </c>
      <c r="D579" s="10" t="s">
        <v>57</v>
      </c>
      <c r="E579" s="10">
        <v>1773804</v>
      </c>
      <c r="F579" s="3">
        <f t="shared" si="134"/>
        <v>1773804</v>
      </c>
      <c r="G579" s="4" t="s">
        <v>424</v>
      </c>
      <c r="H579" s="5">
        <f t="shared" si="135"/>
        <v>10979846.76</v>
      </c>
      <c r="I579" s="10">
        <f t="shared" si="143"/>
        <v>6.19</v>
      </c>
      <c r="J579" s="11">
        <v>0</v>
      </c>
      <c r="K579" s="5">
        <f t="shared" si="144"/>
        <v>10979846.76</v>
      </c>
      <c r="L579" s="19">
        <f t="shared" si="145"/>
        <v>0</v>
      </c>
      <c r="M579" s="17">
        <f t="shared" si="139"/>
        <v>10979846.76</v>
      </c>
    </row>
    <row r="580" spans="1:13" x14ac:dyDescent="0.3">
      <c r="A580" s="8">
        <v>8</v>
      </c>
      <c r="B580" s="9" t="s">
        <v>425</v>
      </c>
      <c r="C580" s="10">
        <v>2.7</v>
      </c>
      <c r="D580" s="10" t="s">
        <v>57</v>
      </c>
      <c r="E580" s="10">
        <v>1448649</v>
      </c>
      <c r="F580" s="3">
        <f t="shared" si="134"/>
        <v>1448649</v>
      </c>
      <c r="G580" s="4" t="s">
        <v>159</v>
      </c>
      <c r="H580" s="5">
        <f t="shared" si="135"/>
        <v>3911352.3000000003</v>
      </c>
      <c r="I580" s="10">
        <f t="shared" si="143"/>
        <v>2.7</v>
      </c>
      <c r="J580" s="11">
        <v>0</v>
      </c>
      <c r="K580" s="5">
        <f t="shared" si="144"/>
        <v>3911352.3000000003</v>
      </c>
      <c r="L580" s="19">
        <f t="shared" si="145"/>
        <v>0</v>
      </c>
      <c r="M580" s="17">
        <f t="shared" si="139"/>
        <v>3911352.3000000003</v>
      </c>
    </row>
    <row r="581" spans="1:13" x14ac:dyDescent="0.3">
      <c r="A581" s="8">
        <v>9</v>
      </c>
      <c r="B581" s="9" t="s">
        <v>286</v>
      </c>
      <c r="C581" s="10">
        <v>142.33330000000001</v>
      </c>
      <c r="D581" s="10" t="s">
        <v>114</v>
      </c>
      <c r="E581" s="10">
        <v>60580</v>
      </c>
      <c r="F581" s="3">
        <f t="shared" si="134"/>
        <v>60580</v>
      </c>
      <c r="G581" s="4" t="s">
        <v>287</v>
      </c>
      <c r="H581" s="5">
        <f t="shared" si="135"/>
        <v>8622551.3140000012</v>
      </c>
      <c r="I581" s="11">
        <f t="shared" si="143"/>
        <v>142.33330000000001</v>
      </c>
      <c r="J581" s="11">
        <v>0</v>
      </c>
      <c r="K581" s="5">
        <f t="shared" si="144"/>
        <v>8622551.3140000012</v>
      </c>
      <c r="L581" s="19">
        <f t="shared" si="145"/>
        <v>0</v>
      </c>
      <c r="M581" s="17">
        <f t="shared" si="139"/>
        <v>8622551.3140000012</v>
      </c>
    </row>
    <row r="582" spans="1:13" x14ac:dyDescent="0.3">
      <c r="A582" s="8">
        <v>10</v>
      </c>
      <c r="B582" s="9" t="s">
        <v>150</v>
      </c>
      <c r="C582" s="10">
        <v>12.6</v>
      </c>
      <c r="D582" s="10" t="s">
        <v>151</v>
      </c>
      <c r="E582" s="10">
        <v>811731</v>
      </c>
      <c r="F582" s="3">
        <f t="shared" si="134"/>
        <v>811731</v>
      </c>
      <c r="G582" s="4" t="s">
        <v>152</v>
      </c>
      <c r="H582" s="5">
        <f t="shared" si="135"/>
        <v>10227810.6</v>
      </c>
      <c r="I582" s="10">
        <f t="shared" si="143"/>
        <v>12.6</v>
      </c>
      <c r="J582" s="11">
        <v>0</v>
      </c>
      <c r="K582" s="5">
        <f t="shared" si="144"/>
        <v>10227810.6</v>
      </c>
      <c r="L582" s="19">
        <f t="shared" si="145"/>
        <v>0</v>
      </c>
      <c r="M582" s="17">
        <f t="shared" si="139"/>
        <v>10227810.6</v>
      </c>
    </row>
    <row r="583" spans="1:13" x14ac:dyDescent="0.3">
      <c r="A583" s="8">
        <v>11</v>
      </c>
      <c r="B583" s="9" t="s">
        <v>145</v>
      </c>
      <c r="C583" s="10">
        <v>2.3736999999999999</v>
      </c>
      <c r="D583" s="10" t="s">
        <v>146</v>
      </c>
      <c r="E583" s="10">
        <v>21320983</v>
      </c>
      <c r="F583" s="3">
        <f t="shared" ref="F583:F646" si="146">ROUND(G583,0)</f>
        <v>21320983</v>
      </c>
      <c r="G583" s="4" t="s">
        <v>147</v>
      </c>
      <c r="H583" s="5">
        <f t="shared" si="135"/>
        <v>50609617.347099997</v>
      </c>
      <c r="I583" s="11">
        <f t="shared" si="143"/>
        <v>2.3736999999999999</v>
      </c>
      <c r="J583" s="11">
        <v>0</v>
      </c>
      <c r="K583" s="5">
        <f t="shared" si="144"/>
        <v>50609617.347099997</v>
      </c>
      <c r="L583" s="19">
        <f t="shared" si="145"/>
        <v>0</v>
      </c>
      <c r="M583" s="17">
        <f t="shared" si="139"/>
        <v>50609617.347099997</v>
      </c>
    </row>
    <row r="584" spans="1:13" x14ac:dyDescent="0.3">
      <c r="A584" s="8">
        <v>12</v>
      </c>
      <c r="B584" s="9" t="s">
        <v>148</v>
      </c>
      <c r="C584" s="10">
        <v>2.1488</v>
      </c>
      <c r="D584" s="10" t="s">
        <v>146</v>
      </c>
      <c r="E584" s="10">
        <v>22108474</v>
      </c>
      <c r="F584" s="3">
        <f t="shared" si="146"/>
        <v>22108474</v>
      </c>
      <c r="G584" s="4" t="s">
        <v>149</v>
      </c>
      <c r="H584" s="5">
        <f t="shared" si="135"/>
        <v>47506688.931199998</v>
      </c>
      <c r="I584" s="11">
        <f t="shared" si="143"/>
        <v>2.1488</v>
      </c>
      <c r="J584" s="11">
        <v>0</v>
      </c>
      <c r="K584" s="5">
        <f t="shared" si="144"/>
        <v>47506688.931199998</v>
      </c>
      <c r="L584" s="19">
        <f t="shared" si="145"/>
        <v>0</v>
      </c>
      <c r="M584" s="17">
        <f t="shared" si="139"/>
        <v>47506688.931199998</v>
      </c>
    </row>
    <row r="585" spans="1:13" ht="17.25" customHeight="1" x14ac:dyDescent="0.3">
      <c r="A585" s="8">
        <v>13</v>
      </c>
      <c r="B585" s="9" t="s">
        <v>163</v>
      </c>
      <c r="C585" s="10">
        <v>3.008</v>
      </c>
      <c r="D585" s="10" t="s">
        <v>36</v>
      </c>
      <c r="E585" s="10">
        <v>3996591</v>
      </c>
      <c r="F585" s="3">
        <f t="shared" si="146"/>
        <v>3996591</v>
      </c>
      <c r="G585" s="4" t="s">
        <v>462</v>
      </c>
      <c r="H585" s="5">
        <f t="shared" si="135"/>
        <v>12021745.728</v>
      </c>
      <c r="I585" s="11">
        <f t="shared" si="143"/>
        <v>3.008</v>
      </c>
      <c r="J585" s="11">
        <v>0</v>
      </c>
      <c r="K585" s="5">
        <f t="shared" si="144"/>
        <v>12021745.728</v>
      </c>
      <c r="L585" s="19">
        <f t="shared" si="145"/>
        <v>0</v>
      </c>
      <c r="M585" s="17">
        <f t="shared" si="139"/>
        <v>12021745.728</v>
      </c>
    </row>
    <row r="586" spans="1:13" x14ac:dyDescent="0.3">
      <c r="A586" s="8">
        <v>14</v>
      </c>
      <c r="B586" s="9" t="s">
        <v>165</v>
      </c>
      <c r="C586" s="10">
        <v>1.6519999999999999</v>
      </c>
      <c r="D586" s="10" t="s">
        <v>36</v>
      </c>
      <c r="E586" s="10">
        <v>4799682</v>
      </c>
      <c r="F586" s="3">
        <f t="shared" si="146"/>
        <v>4799682</v>
      </c>
      <c r="G586" s="4" t="s">
        <v>166</v>
      </c>
      <c r="H586" s="5">
        <f t="shared" si="135"/>
        <v>7929074.6639999999</v>
      </c>
      <c r="I586" s="11">
        <f t="shared" si="143"/>
        <v>1.6519999999999999</v>
      </c>
      <c r="J586" s="11">
        <v>0</v>
      </c>
      <c r="K586" s="5">
        <f t="shared" si="144"/>
        <v>7929074.6639999999</v>
      </c>
      <c r="L586" s="19">
        <f t="shared" si="145"/>
        <v>0</v>
      </c>
      <c r="M586" s="17">
        <f t="shared" si="139"/>
        <v>7929074.6639999999</v>
      </c>
    </row>
    <row r="587" spans="1:13" s="25" customFormat="1" ht="21" customHeight="1" x14ac:dyDescent="0.3">
      <c r="A587" s="1" t="s">
        <v>535</v>
      </c>
      <c r="B587" s="2" t="s">
        <v>536</v>
      </c>
      <c r="C587" s="2"/>
      <c r="D587" s="2"/>
      <c r="E587" s="2">
        <v>0</v>
      </c>
      <c r="F587" s="3">
        <f t="shared" si="146"/>
        <v>0</v>
      </c>
      <c r="G587" s="4"/>
      <c r="H587" s="5"/>
      <c r="I587" s="6"/>
      <c r="J587" s="6"/>
      <c r="K587" s="5"/>
      <c r="L587" s="19"/>
      <c r="M587" s="17"/>
    </row>
    <row r="588" spans="1:13" ht="33.6" x14ac:dyDescent="0.3">
      <c r="A588" s="8">
        <v>1</v>
      </c>
      <c r="B588" s="9" t="s">
        <v>451</v>
      </c>
      <c r="C588" s="10">
        <v>0.85</v>
      </c>
      <c r="D588" s="10" t="s">
        <v>57</v>
      </c>
      <c r="E588" s="10">
        <v>1838509</v>
      </c>
      <c r="F588" s="3">
        <f t="shared" si="146"/>
        <v>1838509</v>
      </c>
      <c r="G588" s="4" t="s">
        <v>452</v>
      </c>
      <c r="H588" s="5">
        <f t="shared" si="135"/>
        <v>1562732.65</v>
      </c>
      <c r="I588" s="10">
        <f>+C588</f>
        <v>0.85</v>
      </c>
      <c r="J588" s="11">
        <v>0</v>
      </c>
      <c r="K588" s="5">
        <f t="shared" si="144"/>
        <v>1562732.65</v>
      </c>
      <c r="L588" s="19">
        <f t="shared" ref="L588:L630" si="147">+J588*G588</f>
        <v>0</v>
      </c>
      <c r="M588" s="17">
        <f t="shared" si="139"/>
        <v>1562732.65</v>
      </c>
    </row>
    <row r="589" spans="1:13" x14ac:dyDescent="0.3">
      <c r="A589" s="8">
        <v>2</v>
      </c>
      <c r="B589" s="9" t="s">
        <v>453</v>
      </c>
      <c r="C589" s="10">
        <v>1.34</v>
      </c>
      <c r="D589" s="10" t="s">
        <v>57</v>
      </c>
      <c r="E589" s="10">
        <v>1870176</v>
      </c>
      <c r="F589" s="3">
        <f t="shared" si="146"/>
        <v>1870176</v>
      </c>
      <c r="G589" s="4" t="s">
        <v>454</v>
      </c>
      <c r="H589" s="5">
        <f t="shared" ref="H589:H652" si="148">G589*C589</f>
        <v>2506035.8400000003</v>
      </c>
      <c r="I589" s="10">
        <f t="shared" ref="I589:I606" si="149">+C589</f>
        <v>1.34</v>
      </c>
      <c r="J589" s="11">
        <v>0</v>
      </c>
      <c r="K589" s="5">
        <f t="shared" si="144"/>
        <v>2506035.8400000003</v>
      </c>
      <c r="L589" s="19">
        <f t="shared" si="147"/>
        <v>0</v>
      </c>
      <c r="M589" s="17">
        <f t="shared" si="139"/>
        <v>2506035.8400000003</v>
      </c>
    </row>
    <row r="590" spans="1:13" x14ac:dyDescent="0.3">
      <c r="A590" s="8">
        <v>3</v>
      </c>
      <c r="B590" s="9" t="s">
        <v>455</v>
      </c>
      <c r="C590" s="10">
        <v>0.22</v>
      </c>
      <c r="D590" s="10" t="s">
        <v>57</v>
      </c>
      <c r="E590" s="10">
        <v>1870176</v>
      </c>
      <c r="F590" s="3">
        <f t="shared" si="146"/>
        <v>1870176</v>
      </c>
      <c r="G590" s="4" t="s">
        <v>454</v>
      </c>
      <c r="H590" s="5">
        <f t="shared" si="148"/>
        <v>411438.72000000003</v>
      </c>
      <c r="I590" s="10">
        <f t="shared" si="149"/>
        <v>0.22</v>
      </c>
      <c r="J590" s="11">
        <v>0</v>
      </c>
      <c r="K590" s="5">
        <f t="shared" si="144"/>
        <v>411438.72000000003</v>
      </c>
      <c r="L590" s="19">
        <f t="shared" si="147"/>
        <v>0</v>
      </c>
      <c r="M590" s="17">
        <f t="shared" si="139"/>
        <v>411438.72000000003</v>
      </c>
    </row>
    <row r="591" spans="1:13" x14ac:dyDescent="0.3">
      <c r="A591" s="8">
        <v>4</v>
      </c>
      <c r="B591" s="9" t="s">
        <v>456</v>
      </c>
      <c r="C591" s="10">
        <v>2.48</v>
      </c>
      <c r="D591" s="10" t="s">
        <v>57</v>
      </c>
      <c r="E591" s="10">
        <v>2106844</v>
      </c>
      <c r="F591" s="3">
        <f t="shared" si="146"/>
        <v>2106844</v>
      </c>
      <c r="G591" s="4" t="s">
        <v>285</v>
      </c>
      <c r="H591" s="5">
        <f t="shared" si="148"/>
        <v>5224973.12</v>
      </c>
      <c r="I591" s="10">
        <f t="shared" si="149"/>
        <v>2.48</v>
      </c>
      <c r="J591" s="11">
        <v>0</v>
      </c>
      <c r="K591" s="5">
        <f t="shared" si="144"/>
        <v>5224973.12</v>
      </c>
      <c r="L591" s="19">
        <f t="shared" si="147"/>
        <v>0</v>
      </c>
      <c r="M591" s="17">
        <f t="shared" si="139"/>
        <v>5224973.12</v>
      </c>
    </row>
    <row r="592" spans="1:13" x14ac:dyDescent="0.3">
      <c r="A592" s="8">
        <v>5</v>
      </c>
      <c r="B592" s="9" t="s">
        <v>157</v>
      </c>
      <c r="C592" s="10">
        <v>2</v>
      </c>
      <c r="D592" s="10" t="s">
        <v>57</v>
      </c>
      <c r="E592" s="10">
        <v>1688112</v>
      </c>
      <c r="F592" s="3">
        <f t="shared" si="146"/>
        <v>1688112</v>
      </c>
      <c r="G592" s="4" t="s">
        <v>281</v>
      </c>
      <c r="H592" s="5">
        <f t="shared" si="148"/>
        <v>3376224</v>
      </c>
      <c r="I592" s="10">
        <f t="shared" si="149"/>
        <v>2</v>
      </c>
      <c r="J592" s="11">
        <v>0</v>
      </c>
      <c r="K592" s="5">
        <f t="shared" si="144"/>
        <v>3376224</v>
      </c>
      <c r="L592" s="19">
        <f t="shared" si="147"/>
        <v>0</v>
      </c>
      <c r="M592" s="17">
        <f t="shared" si="139"/>
        <v>3376224</v>
      </c>
    </row>
    <row r="593" spans="1:13" x14ac:dyDescent="0.3">
      <c r="A593" s="8">
        <v>6</v>
      </c>
      <c r="B593" s="9" t="s">
        <v>155</v>
      </c>
      <c r="C593" s="10">
        <v>1.74</v>
      </c>
      <c r="D593" s="10" t="s">
        <v>57</v>
      </c>
      <c r="E593" s="10">
        <v>2526796</v>
      </c>
      <c r="F593" s="3">
        <f t="shared" si="146"/>
        <v>2526796</v>
      </c>
      <c r="G593" s="4" t="s">
        <v>420</v>
      </c>
      <c r="H593" s="5">
        <f t="shared" si="148"/>
        <v>4396625.04</v>
      </c>
      <c r="I593" s="10">
        <f t="shared" si="149"/>
        <v>1.74</v>
      </c>
      <c r="J593" s="11">
        <v>0</v>
      </c>
      <c r="K593" s="5">
        <f t="shared" si="144"/>
        <v>4396625.04</v>
      </c>
      <c r="L593" s="19">
        <f t="shared" si="147"/>
        <v>0</v>
      </c>
      <c r="M593" s="17">
        <f t="shared" si="139"/>
        <v>4396625.04</v>
      </c>
    </row>
    <row r="594" spans="1:13" x14ac:dyDescent="0.3">
      <c r="A594" s="8">
        <v>7</v>
      </c>
      <c r="B594" s="9" t="s">
        <v>177</v>
      </c>
      <c r="C594" s="10">
        <v>0.68</v>
      </c>
      <c r="D594" s="10" t="s">
        <v>57</v>
      </c>
      <c r="E594" s="10">
        <v>1773804</v>
      </c>
      <c r="F594" s="3">
        <f t="shared" si="146"/>
        <v>1773804</v>
      </c>
      <c r="G594" s="4" t="s">
        <v>424</v>
      </c>
      <c r="H594" s="5">
        <f t="shared" si="148"/>
        <v>1206186.72</v>
      </c>
      <c r="I594" s="10">
        <f t="shared" si="149"/>
        <v>0.68</v>
      </c>
      <c r="J594" s="11">
        <v>0</v>
      </c>
      <c r="K594" s="5">
        <f t="shared" si="144"/>
        <v>1206186.72</v>
      </c>
      <c r="L594" s="19">
        <f t="shared" si="147"/>
        <v>0</v>
      </c>
      <c r="M594" s="17">
        <f t="shared" si="139"/>
        <v>1206186.72</v>
      </c>
    </row>
    <row r="595" spans="1:13" x14ac:dyDescent="0.3">
      <c r="A595" s="8">
        <v>8</v>
      </c>
      <c r="B595" s="9" t="s">
        <v>286</v>
      </c>
      <c r="C595" s="10">
        <v>20.666699999999999</v>
      </c>
      <c r="D595" s="10" t="s">
        <v>114</v>
      </c>
      <c r="E595" s="10">
        <v>60580</v>
      </c>
      <c r="F595" s="3">
        <f t="shared" si="146"/>
        <v>60580</v>
      </c>
      <c r="G595" s="4" t="s">
        <v>287</v>
      </c>
      <c r="H595" s="5">
        <f t="shared" si="148"/>
        <v>1251988.686</v>
      </c>
      <c r="I595" s="10">
        <f t="shared" si="149"/>
        <v>20.666699999999999</v>
      </c>
      <c r="J595" s="11">
        <v>0</v>
      </c>
      <c r="K595" s="5">
        <f t="shared" si="144"/>
        <v>1251988.686</v>
      </c>
      <c r="L595" s="19">
        <f t="shared" si="147"/>
        <v>0</v>
      </c>
      <c r="M595" s="17">
        <f t="shared" si="139"/>
        <v>1251988.686</v>
      </c>
    </row>
    <row r="596" spans="1:13" ht="33.6" x14ac:dyDescent="0.3">
      <c r="A596" s="8">
        <v>9</v>
      </c>
      <c r="B596" s="9" t="s">
        <v>457</v>
      </c>
      <c r="C596" s="10">
        <v>0.14299999999999999</v>
      </c>
      <c r="D596" s="10" t="s">
        <v>146</v>
      </c>
      <c r="E596" s="10">
        <v>25040681</v>
      </c>
      <c r="F596" s="3">
        <f t="shared" si="146"/>
        <v>25040681</v>
      </c>
      <c r="G596" s="4" t="s">
        <v>458</v>
      </c>
      <c r="H596" s="5">
        <f t="shared" si="148"/>
        <v>3580817.3829999999</v>
      </c>
      <c r="I596" s="11">
        <f t="shared" si="149"/>
        <v>0.14299999999999999</v>
      </c>
      <c r="J596" s="11">
        <v>0</v>
      </c>
      <c r="K596" s="5">
        <f t="shared" si="144"/>
        <v>3580817.3829999999</v>
      </c>
      <c r="L596" s="19">
        <f t="shared" si="147"/>
        <v>0</v>
      </c>
      <c r="M596" s="17">
        <f t="shared" si="139"/>
        <v>3580817.3829999999</v>
      </c>
    </row>
    <row r="597" spans="1:13" ht="33.6" x14ac:dyDescent="0.3">
      <c r="A597" s="8">
        <v>10</v>
      </c>
      <c r="B597" s="9" t="s">
        <v>459</v>
      </c>
      <c r="C597" s="10">
        <v>0.34970000000000001</v>
      </c>
      <c r="D597" s="10" t="s">
        <v>146</v>
      </c>
      <c r="E597" s="10">
        <v>21320983</v>
      </c>
      <c r="F597" s="3">
        <f t="shared" si="146"/>
        <v>21320983</v>
      </c>
      <c r="G597" s="4" t="s">
        <v>147</v>
      </c>
      <c r="H597" s="5">
        <f t="shared" si="148"/>
        <v>7455947.7551000006</v>
      </c>
      <c r="I597" s="10">
        <f t="shared" si="149"/>
        <v>0.34970000000000001</v>
      </c>
      <c r="J597" s="11">
        <v>0</v>
      </c>
      <c r="K597" s="5">
        <f t="shared" si="144"/>
        <v>7455947.7551000006</v>
      </c>
      <c r="L597" s="19">
        <f t="shared" si="147"/>
        <v>0</v>
      </c>
      <c r="M597" s="17">
        <f t="shared" si="139"/>
        <v>7455947.7551000006</v>
      </c>
    </row>
    <row r="598" spans="1:13" x14ac:dyDescent="0.3">
      <c r="A598" s="8">
        <v>11</v>
      </c>
      <c r="B598" s="9" t="s">
        <v>445</v>
      </c>
      <c r="C598" s="10">
        <v>1.7999999999999999E-2</v>
      </c>
      <c r="D598" s="10" t="s">
        <v>127</v>
      </c>
      <c r="E598" s="10">
        <v>3034617</v>
      </c>
      <c r="F598" s="3">
        <f t="shared" si="146"/>
        <v>3034617</v>
      </c>
      <c r="G598" s="4" t="s">
        <v>136</v>
      </c>
      <c r="H598" s="5">
        <f t="shared" si="148"/>
        <v>54623.105999999992</v>
      </c>
      <c r="I598" s="11">
        <f t="shared" si="149"/>
        <v>1.7999999999999999E-2</v>
      </c>
      <c r="J598" s="11">
        <v>0</v>
      </c>
      <c r="K598" s="5">
        <f t="shared" si="144"/>
        <v>54623.105999999992</v>
      </c>
      <c r="L598" s="19">
        <f t="shared" si="147"/>
        <v>0</v>
      </c>
      <c r="M598" s="17">
        <f t="shared" si="139"/>
        <v>54623.105999999992</v>
      </c>
    </row>
    <row r="599" spans="1:13" ht="19.5" customHeight="1" x14ac:dyDescent="0.3">
      <c r="A599" s="8">
        <v>12</v>
      </c>
      <c r="B599" s="9" t="s">
        <v>446</v>
      </c>
      <c r="C599" s="10">
        <v>0.3</v>
      </c>
      <c r="D599" s="10" t="s">
        <v>57</v>
      </c>
      <c r="E599" s="10">
        <v>1052495</v>
      </c>
      <c r="F599" s="3">
        <f t="shared" si="146"/>
        <v>1052495</v>
      </c>
      <c r="G599" s="4" t="s">
        <v>123</v>
      </c>
      <c r="H599" s="5">
        <f t="shared" si="148"/>
        <v>315748.5</v>
      </c>
      <c r="I599" s="10">
        <f t="shared" si="149"/>
        <v>0.3</v>
      </c>
      <c r="J599" s="11">
        <v>0</v>
      </c>
      <c r="K599" s="5">
        <f t="shared" si="144"/>
        <v>315748.5</v>
      </c>
      <c r="L599" s="19">
        <f t="shared" si="147"/>
        <v>0</v>
      </c>
      <c r="M599" s="17">
        <f t="shared" si="139"/>
        <v>315748.5</v>
      </c>
    </row>
    <row r="600" spans="1:13" ht="18" customHeight="1" x14ac:dyDescent="0.3">
      <c r="A600" s="8">
        <v>13</v>
      </c>
      <c r="B600" s="9" t="s">
        <v>447</v>
      </c>
      <c r="C600" s="10">
        <v>0.7</v>
      </c>
      <c r="D600" s="10" t="s">
        <v>57</v>
      </c>
      <c r="E600" s="10">
        <v>558164</v>
      </c>
      <c r="F600" s="3">
        <f t="shared" si="146"/>
        <v>558164</v>
      </c>
      <c r="G600" s="4" t="s">
        <v>125</v>
      </c>
      <c r="H600" s="5">
        <f t="shared" si="148"/>
        <v>390714.8</v>
      </c>
      <c r="I600" s="10">
        <f t="shared" si="149"/>
        <v>0.7</v>
      </c>
      <c r="J600" s="11">
        <v>0</v>
      </c>
      <c r="K600" s="5">
        <f t="shared" si="144"/>
        <v>390714.8</v>
      </c>
      <c r="L600" s="19">
        <f t="shared" si="147"/>
        <v>0</v>
      </c>
      <c r="M600" s="17">
        <f t="shared" si="139"/>
        <v>390714.8</v>
      </c>
    </row>
    <row r="601" spans="1:13" x14ac:dyDescent="0.3">
      <c r="A601" s="8">
        <v>14</v>
      </c>
      <c r="B601" s="9" t="s">
        <v>448</v>
      </c>
      <c r="C601" s="10">
        <v>0.14599999999999999</v>
      </c>
      <c r="D601" s="10" t="s">
        <v>103</v>
      </c>
      <c r="E601" s="10">
        <v>2202292</v>
      </c>
      <c r="F601" s="3">
        <f t="shared" si="146"/>
        <v>2202292</v>
      </c>
      <c r="G601" s="4" t="s">
        <v>183</v>
      </c>
      <c r="H601" s="5">
        <f t="shared" si="148"/>
        <v>321534.63199999998</v>
      </c>
      <c r="I601" s="11">
        <f t="shared" si="149"/>
        <v>0.14599999999999999</v>
      </c>
      <c r="J601" s="11">
        <v>0</v>
      </c>
      <c r="K601" s="5">
        <f t="shared" si="144"/>
        <v>321534.63199999998</v>
      </c>
      <c r="L601" s="19">
        <f t="shared" si="147"/>
        <v>0</v>
      </c>
      <c r="M601" s="17">
        <f t="shared" si="139"/>
        <v>321534.63199999998</v>
      </c>
    </row>
    <row r="602" spans="1:13" ht="33.6" x14ac:dyDescent="0.3">
      <c r="A602" s="8">
        <v>15</v>
      </c>
      <c r="B602" s="9" t="s">
        <v>161</v>
      </c>
      <c r="C602" s="10">
        <v>4</v>
      </c>
      <c r="D602" s="10" t="s">
        <v>114</v>
      </c>
      <c r="E602" s="10">
        <v>288748</v>
      </c>
      <c r="F602" s="3">
        <f t="shared" si="146"/>
        <v>288748</v>
      </c>
      <c r="G602" s="4" t="s">
        <v>162</v>
      </c>
      <c r="H602" s="5">
        <f t="shared" si="148"/>
        <v>1154992</v>
      </c>
      <c r="I602" s="10">
        <f t="shared" si="149"/>
        <v>4</v>
      </c>
      <c r="J602" s="11">
        <v>0</v>
      </c>
      <c r="K602" s="5">
        <f t="shared" si="144"/>
        <v>1154992</v>
      </c>
      <c r="L602" s="19">
        <f t="shared" si="147"/>
        <v>0</v>
      </c>
      <c r="M602" s="17">
        <f t="shared" si="139"/>
        <v>1154992</v>
      </c>
    </row>
    <row r="603" spans="1:13" ht="33.6" x14ac:dyDescent="0.3">
      <c r="A603" s="8">
        <v>16</v>
      </c>
      <c r="B603" s="9" t="s">
        <v>537</v>
      </c>
      <c r="C603" s="10">
        <v>5</v>
      </c>
      <c r="D603" s="10" t="s">
        <v>199</v>
      </c>
      <c r="E603" s="10">
        <v>146419</v>
      </c>
      <c r="F603" s="3">
        <f t="shared" si="146"/>
        <v>146419</v>
      </c>
      <c r="G603" s="4" t="s">
        <v>522</v>
      </c>
      <c r="H603" s="5">
        <f t="shared" si="148"/>
        <v>732095</v>
      </c>
      <c r="I603" s="10">
        <f t="shared" si="149"/>
        <v>5</v>
      </c>
      <c r="J603" s="11">
        <v>0</v>
      </c>
      <c r="K603" s="5">
        <f t="shared" si="144"/>
        <v>732095</v>
      </c>
      <c r="L603" s="19">
        <f t="shared" si="147"/>
        <v>0</v>
      </c>
      <c r="M603" s="17">
        <f t="shared" si="139"/>
        <v>732095</v>
      </c>
    </row>
    <row r="604" spans="1:13" ht="23.25" customHeight="1" x14ac:dyDescent="0.3">
      <c r="A604" s="8">
        <v>17</v>
      </c>
      <c r="B604" s="9" t="s">
        <v>163</v>
      </c>
      <c r="C604" s="10">
        <v>1.3620000000000001</v>
      </c>
      <c r="D604" s="10" t="s">
        <v>36</v>
      </c>
      <c r="E604" s="10">
        <v>3996591</v>
      </c>
      <c r="F604" s="3">
        <f t="shared" si="146"/>
        <v>3996591</v>
      </c>
      <c r="G604" s="4" t="s">
        <v>462</v>
      </c>
      <c r="H604" s="5">
        <f t="shared" si="148"/>
        <v>5443356.9420000007</v>
      </c>
      <c r="I604" s="11">
        <f t="shared" si="149"/>
        <v>1.3620000000000001</v>
      </c>
      <c r="J604" s="11">
        <v>0</v>
      </c>
      <c r="K604" s="5">
        <f t="shared" si="144"/>
        <v>5443356.9420000007</v>
      </c>
      <c r="L604" s="19">
        <f t="shared" si="147"/>
        <v>0</v>
      </c>
      <c r="M604" s="17">
        <f t="shared" si="139"/>
        <v>5443356.9420000007</v>
      </c>
    </row>
    <row r="605" spans="1:13" x14ac:dyDescent="0.3">
      <c r="A605" s="8">
        <v>18</v>
      </c>
      <c r="B605" s="9" t="s">
        <v>165</v>
      </c>
      <c r="C605" s="10">
        <v>0.17699999999999999</v>
      </c>
      <c r="D605" s="10" t="s">
        <v>36</v>
      </c>
      <c r="E605" s="10">
        <v>4799682</v>
      </c>
      <c r="F605" s="3">
        <f t="shared" si="146"/>
        <v>4799682</v>
      </c>
      <c r="G605" s="4" t="s">
        <v>166</v>
      </c>
      <c r="H605" s="5">
        <f t="shared" si="148"/>
        <v>849543.71399999992</v>
      </c>
      <c r="I605" s="11">
        <f t="shared" si="149"/>
        <v>0.17699999999999999</v>
      </c>
      <c r="J605" s="11">
        <v>0</v>
      </c>
      <c r="K605" s="5">
        <f t="shared" si="144"/>
        <v>849543.71399999992</v>
      </c>
      <c r="L605" s="19">
        <f t="shared" si="147"/>
        <v>0</v>
      </c>
      <c r="M605" s="17">
        <f t="shared" si="139"/>
        <v>849543.71399999992</v>
      </c>
    </row>
    <row r="606" spans="1:13" ht="20.25" customHeight="1" x14ac:dyDescent="0.3">
      <c r="A606" s="8">
        <v>19</v>
      </c>
      <c r="B606" s="9" t="s">
        <v>463</v>
      </c>
      <c r="C606" s="10">
        <v>3.2000000000000001E-2</v>
      </c>
      <c r="D606" s="10" t="s">
        <v>36</v>
      </c>
      <c r="E606" s="10">
        <v>7846546</v>
      </c>
      <c r="F606" s="3">
        <f t="shared" si="146"/>
        <v>7846546</v>
      </c>
      <c r="G606" s="4" t="s">
        <v>464</v>
      </c>
      <c r="H606" s="5">
        <f t="shared" si="148"/>
        <v>251089.47200000001</v>
      </c>
      <c r="I606" s="11">
        <f t="shared" si="149"/>
        <v>3.2000000000000001E-2</v>
      </c>
      <c r="J606" s="11">
        <v>0</v>
      </c>
      <c r="K606" s="5">
        <f t="shared" si="144"/>
        <v>251089.47200000001</v>
      </c>
      <c r="L606" s="19">
        <f t="shared" si="147"/>
        <v>0</v>
      </c>
      <c r="M606" s="17">
        <f t="shared" si="139"/>
        <v>251089.47200000001</v>
      </c>
    </row>
    <row r="607" spans="1:13" s="25" customFormat="1" x14ac:dyDescent="0.3">
      <c r="A607" s="1" t="s">
        <v>538</v>
      </c>
      <c r="B607" s="2" t="s">
        <v>539</v>
      </c>
      <c r="C607" s="2"/>
      <c r="D607" s="2"/>
      <c r="E607" s="2">
        <v>0</v>
      </c>
      <c r="F607" s="3">
        <f t="shared" si="146"/>
        <v>0</v>
      </c>
      <c r="G607" s="4"/>
      <c r="H607" s="5"/>
      <c r="I607" s="11">
        <v>0</v>
      </c>
      <c r="J607" s="6"/>
      <c r="K607" s="5"/>
      <c r="L607" s="19"/>
      <c r="M607" s="17"/>
    </row>
    <row r="608" spans="1:13" x14ac:dyDescent="0.3">
      <c r="A608" s="8">
        <v>1</v>
      </c>
      <c r="B608" s="9" t="s">
        <v>422</v>
      </c>
      <c r="C608" s="10">
        <v>130.59</v>
      </c>
      <c r="D608" s="10" t="s">
        <v>57</v>
      </c>
      <c r="E608" s="10">
        <v>2960824</v>
      </c>
      <c r="F608" s="3">
        <f t="shared" si="146"/>
        <v>2960824</v>
      </c>
      <c r="G608" s="4" t="s">
        <v>443</v>
      </c>
      <c r="H608" s="5">
        <f t="shared" si="148"/>
        <v>386654006.16000003</v>
      </c>
      <c r="I608" s="11">
        <v>0</v>
      </c>
      <c r="J608" s="11">
        <v>130.59</v>
      </c>
      <c r="K608" s="11">
        <f t="shared" ref="K608:K630" si="150">+I608*G608</f>
        <v>0</v>
      </c>
      <c r="L608" s="19">
        <f t="shared" si="147"/>
        <v>386654006.16000003</v>
      </c>
      <c r="M608" s="17">
        <f t="shared" si="139"/>
        <v>386654006.16000003</v>
      </c>
    </row>
    <row r="609" spans="1:13" x14ac:dyDescent="0.3">
      <c r="A609" s="8">
        <v>2</v>
      </c>
      <c r="B609" s="9" t="s">
        <v>157</v>
      </c>
      <c r="C609" s="10">
        <v>13.75</v>
      </c>
      <c r="D609" s="10" t="s">
        <v>57</v>
      </c>
      <c r="E609" s="10">
        <v>1688112</v>
      </c>
      <c r="F609" s="3">
        <f t="shared" si="146"/>
        <v>1688112</v>
      </c>
      <c r="G609" s="4" t="s">
        <v>281</v>
      </c>
      <c r="H609" s="5">
        <f t="shared" si="148"/>
        <v>23211540</v>
      </c>
      <c r="I609" s="11">
        <v>0</v>
      </c>
      <c r="J609" s="11">
        <v>13.75</v>
      </c>
      <c r="K609" s="11">
        <f t="shared" si="150"/>
        <v>0</v>
      </c>
      <c r="L609" s="19">
        <f t="shared" si="147"/>
        <v>23211540</v>
      </c>
      <c r="M609" s="17">
        <f t="shared" si="139"/>
        <v>23211540</v>
      </c>
    </row>
    <row r="610" spans="1:13" x14ac:dyDescent="0.3">
      <c r="A610" s="8">
        <v>3</v>
      </c>
      <c r="B610" s="9" t="s">
        <v>155</v>
      </c>
      <c r="C610" s="10">
        <v>5</v>
      </c>
      <c r="D610" s="10" t="s">
        <v>57</v>
      </c>
      <c r="E610" s="10">
        <v>2526796</v>
      </c>
      <c r="F610" s="3">
        <f t="shared" si="146"/>
        <v>2526796</v>
      </c>
      <c r="G610" s="4" t="s">
        <v>420</v>
      </c>
      <c r="H610" s="5">
        <f t="shared" si="148"/>
        <v>12633980</v>
      </c>
      <c r="I610" s="11">
        <v>0</v>
      </c>
      <c r="J610" s="11">
        <v>5</v>
      </c>
      <c r="K610" s="11">
        <f t="shared" si="150"/>
        <v>0</v>
      </c>
      <c r="L610" s="19">
        <f t="shared" si="147"/>
        <v>12633980</v>
      </c>
      <c r="M610" s="17">
        <f t="shared" ref="M610:M673" si="151">+K610+L610</f>
        <v>12633980</v>
      </c>
    </row>
    <row r="611" spans="1:13" x14ac:dyDescent="0.3">
      <c r="A611" s="8">
        <v>4</v>
      </c>
      <c r="B611" s="9" t="s">
        <v>157</v>
      </c>
      <c r="C611" s="10">
        <v>16.66</v>
      </c>
      <c r="D611" s="10" t="s">
        <v>57</v>
      </c>
      <c r="E611" s="10">
        <v>1688112</v>
      </c>
      <c r="F611" s="3">
        <f t="shared" si="146"/>
        <v>1688112</v>
      </c>
      <c r="G611" s="4" t="s">
        <v>281</v>
      </c>
      <c r="H611" s="5">
        <f t="shared" si="148"/>
        <v>28123945.920000002</v>
      </c>
      <c r="I611" s="11">
        <v>0</v>
      </c>
      <c r="J611" s="11">
        <v>16.66</v>
      </c>
      <c r="K611" s="11">
        <f t="shared" si="150"/>
        <v>0</v>
      </c>
      <c r="L611" s="19">
        <f t="shared" si="147"/>
        <v>28123945.920000002</v>
      </c>
      <c r="M611" s="17">
        <f t="shared" si="151"/>
        <v>28123945.920000002</v>
      </c>
    </row>
    <row r="612" spans="1:13" x14ac:dyDescent="0.3">
      <c r="A612" s="8">
        <v>5</v>
      </c>
      <c r="B612" s="9" t="s">
        <v>155</v>
      </c>
      <c r="C612" s="10">
        <v>5.57</v>
      </c>
      <c r="D612" s="10" t="s">
        <v>57</v>
      </c>
      <c r="E612" s="10">
        <v>2526796</v>
      </c>
      <c r="F612" s="3">
        <f t="shared" si="146"/>
        <v>2526796</v>
      </c>
      <c r="G612" s="4" t="s">
        <v>420</v>
      </c>
      <c r="H612" s="5">
        <f t="shared" si="148"/>
        <v>14074253.720000001</v>
      </c>
      <c r="I612" s="11">
        <v>0</v>
      </c>
      <c r="J612" s="11">
        <v>5.57</v>
      </c>
      <c r="K612" s="11">
        <f t="shared" si="150"/>
        <v>0</v>
      </c>
      <c r="L612" s="19">
        <f t="shared" si="147"/>
        <v>14074253.720000001</v>
      </c>
      <c r="M612" s="17">
        <f t="shared" si="151"/>
        <v>14074253.720000001</v>
      </c>
    </row>
    <row r="613" spans="1:13" x14ac:dyDescent="0.3">
      <c r="A613" s="8">
        <v>6</v>
      </c>
      <c r="B613" s="9" t="s">
        <v>157</v>
      </c>
      <c r="C613" s="10">
        <v>6.16</v>
      </c>
      <c r="D613" s="10" t="s">
        <v>57</v>
      </c>
      <c r="E613" s="10">
        <v>1688112</v>
      </c>
      <c r="F613" s="3">
        <f t="shared" si="146"/>
        <v>1688112</v>
      </c>
      <c r="G613" s="4" t="s">
        <v>281</v>
      </c>
      <c r="H613" s="5">
        <f t="shared" si="148"/>
        <v>10398769.92</v>
      </c>
      <c r="I613" s="11">
        <v>0</v>
      </c>
      <c r="J613" s="11">
        <v>6.16</v>
      </c>
      <c r="K613" s="11">
        <f t="shared" si="150"/>
        <v>0</v>
      </c>
      <c r="L613" s="19">
        <f t="shared" si="147"/>
        <v>10398769.92</v>
      </c>
      <c r="M613" s="17">
        <f t="shared" si="151"/>
        <v>10398769.92</v>
      </c>
    </row>
    <row r="614" spans="1:13" x14ac:dyDescent="0.3">
      <c r="A614" s="8">
        <v>7</v>
      </c>
      <c r="B614" s="9" t="s">
        <v>503</v>
      </c>
      <c r="C614" s="10">
        <v>23.46</v>
      </c>
      <c r="D614" s="10" t="s">
        <v>57</v>
      </c>
      <c r="E614" s="10">
        <v>2106844</v>
      </c>
      <c r="F614" s="3">
        <f t="shared" si="146"/>
        <v>2106844</v>
      </c>
      <c r="G614" s="4" t="s">
        <v>285</v>
      </c>
      <c r="H614" s="5">
        <f t="shared" si="148"/>
        <v>49426560.240000002</v>
      </c>
      <c r="I614" s="11">
        <v>0</v>
      </c>
      <c r="J614" s="11">
        <v>23.46</v>
      </c>
      <c r="K614" s="11">
        <f t="shared" si="150"/>
        <v>0</v>
      </c>
      <c r="L614" s="19">
        <f t="shared" si="147"/>
        <v>49426560.240000002</v>
      </c>
      <c r="M614" s="17">
        <f t="shared" si="151"/>
        <v>49426560.240000002</v>
      </c>
    </row>
    <row r="615" spans="1:13" x14ac:dyDescent="0.3">
      <c r="A615" s="8">
        <v>8</v>
      </c>
      <c r="B615" s="9" t="s">
        <v>157</v>
      </c>
      <c r="C615" s="10">
        <v>6.44</v>
      </c>
      <c r="D615" s="10" t="s">
        <v>57</v>
      </c>
      <c r="E615" s="10">
        <v>1688112</v>
      </c>
      <c r="F615" s="3">
        <f t="shared" si="146"/>
        <v>1688112</v>
      </c>
      <c r="G615" s="4" t="s">
        <v>281</v>
      </c>
      <c r="H615" s="5">
        <f t="shared" si="148"/>
        <v>10871441.280000001</v>
      </c>
      <c r="I615" s="11">
        <v>0</v>
      </c>
      <c r="J615" s="11">
        <v>6.44</v>
      </c>
      <c r="K615" s="11">
        <f t="shared" si="150"/>
        <v>0</v>
      </c>
      <c r="L615" s="19">
        <f t="shared" si="147"/>
        <v>10871441.280000001</v>
      </c>
      <c r="M615" s="17">
        <f t="shared" si="151"/>
        <v>10871441.280000001</v>
      </c>
    </row>
    <row r="616" spans="1:13" x14ac:dyDescent="0.3">
      <c r="A616" s="8">
        <v>9</v>
      </c>
      <c r="B616" s="9" t="s">
        <v>177</v>
      </c>
      <c r="C616" s="10">
        <v>8.5500000000000007</v>
      </c>
      <c r="D616" s="10" t="s">
        <v>57</v>
      </c>
      <c r="E616" s="10">
        <v>1773804</v>
      </c>
      <c r="F616" s="3">
        <f t="shared" si="146"/>
        <v>1773804</v>
      </c>
      <c r="G616" s="4" t="s">
        <v>424</v>
      </c>
      <c r="H616" s="5">
        <f t="shared" si="148"/>
        <v>15166024.200000001</v>
      </c>
      <c r="I616" s="11">
        <v>0</v>
      </c>
      <c r="J616" s="11">
        <v>8.5500000000000007</v>
      </c>
      <c r="K616" s="11">
        <f t="shared" si="150"/>
        <v>0</v>
      </c>
      <c r="L616" s="19">
        <f t="shared" si="147"/>
        <v>15166024.200000001</v>
      </c>
      <c r="M616" s="17">
        <f t="shared" si="151"/>
        <v>15166024.200000001</v>
      </c>
    </row>
    <row r="617" spans="1:13" x14ac:dyDescent="0.3">
      <c r="A617" s="8">
        <v>10</v>
      </c>
      <c r="B617" s="9" t="s">
        <v>425</v>
      </c>
      <c r="C617" s="10">
        <v>15.08</v>
      </c>
      <c r="D617" s="10" t="s">
        <v>57</v>
      </c>
      <c r="E617" s="10">
        <v>1448649</v>
      </c>
      <c r="F617" s="3">
        <f t="shared" si="146"/>
        <v>1448649</v>
      </c>
      <c r="G617" s="4" t="s">
        <v>159</v>
      </c>
      <c r="H617" s="5">
        <f t="shared" si="148"/>
        <v>21845626.920000002</v>
      </c>
      <c r="I617" s="11">
        <v>0</v>
      </c>
      <c r="J617" s="11">
        <v>15.08</v>
      </c>
      <c r="K617" s="11">
        <f t="shared" si="150"/>
        <v>0</v>
      </c>
      <c r="L617" s="19">
        <f t="shared" si="147"/>
        <v>21845626.920000002</v>
      </c>
      <c r="M617" s="17">
        <f t="shared" si="151"/>
        <v>21845626.920000002</v>
      </c>
    </row>
    <row r="618" spans="1:13" x14ac:dyDescent="0.3">
      <c r="A618" s="8">
        <v>11</v>
      </c>
      <c r="B618" s="9" t="s">
        <v>286</v>
      </c>
      <c r="C618" s="10">
        <v>390</v>
      </c>
      <c r="D618" s="10" t="s">
        <v>114</v>
      </c>
      <c r="E618" s="10">
        <v>60580</v>
      </c>
      <c r="F618" s="3">
        <f t="shared" si="146"/>
        <v>60580</v>
      </c>
      <c r="G618" s="4" t="s">
        <v>287</v>
      </c>
      <c r="H618" s="5">
        <f t="shared" si="148"/>
        <v>23626200</v>
      </c>
      <c r="I618" s="11">
        <v>0</v>
      </c>
      <c r="J618" s="11">
        <v>390</v>
      </c>
      <c r="K618" s="11">
        <f t="shared" si="150"/>
        <v>0</v>
      </c>
      <c r="L618" s="19">
        <f t="shared" si="147"/>
        <v>23626200</v>
      </c>
      <c r="M618" s="17">
        <f t="shared" si="151"/>
        <v>23626200</v>
      </c>
    </row>
    <row r="619" spans="1:13" x14ac:dyDescent="0.3">
      <c r="A619" s="8">
        <v>12</v>
      </c>
      <c r="B619" s="9" t="s">
        <v>145</v>
      </c>
      <c r="C619" s="10">
        <v>0.89700000000000002</v>
      </c>
      <c r="D619" s="10" t="s">
        <v>146</v>
      </c>
      <c r="E619" s="10">
        <v>21320983</v>
      </c>
      <c r="F619" s="3">
        <f t="shared" si="146"/>
        <v>21320983</v>
      </c>
      <c r="G619" s="4" t="s">
        <v>147</v>
      </c>
      <c r="H619" s="5">
        <f t="shared" si="148"/>
        <v>19124921.751000002</v>
      </c>
      <c r="I619" s="11">
        <v>0</v>
      </c>
      <c r="J619" s="11">
        <v>0.89700000000000002</v>
      </c>
      <c r="K619" s="11">
        <f t="shared" si="150"/>
        <v>0</v>
      </c>
      <c r="L619" s="19">
        <f t="shared" si="147"/>
        <v>19124921.751000002</v>
      </c>
      <c r="M619" s="17">
        <f t="shared" si="151"/>
        <v>19124921.751000002</v>
      </c>
    </row>
    <row r="620" spans="1:13" x14ac:dyDescent="0.3">
      <c r="A620" s="8">
        <v>13</v>
      </c>
      <c r="B620" s="9" t="s">
        <v>148</v>
      </c>
      <c r="C620" s="10">
        <v>13.114000000000001</v>
      </c>
      <c r="D620" s="10" t="s">
        <v>146</v>
      </c>
      <c r="E620" s="10">
        <v>22108474</v>
      </c>
      <c r="F620" s="3">
        <f t="shared" si="146"/>
        <v>22108474</v>
      </c>
      <c r="G620" s="4" t="s">
        <v>149</v>
      </c>
      <c r="H620" s="5">
        <f t="shared" si="148"/>
        <v>289930528.03600001</v>
      </c>
      <c r="I620" s="11">
        <v>0</v>
      </c>
      <c r="J620" s="11">
        <v>13.114000000000001</v>
      </c>
      <c r="K620" s="11">
        <f t="shared" si="150"/>
        <v>0</v>
      </c>
      <c r="L620" s="19">
        <f t="shared" si="147"/>
        <v>289930528.03600001</v>
      </c>
      <c r="M620" s="17">
        <f t="shared" si="151"/>
        <v>289930528.03600001</v>
      </c>
    </row>
    <row r="621" spans="1:13" x14ac:dyDescent="0.3">
      <c r="A621" s="8">
        <v>14</v>
      </c>
      <c r="B621" s="9" t="s">
        <v>445</v>
      </c>
      <c r="C621" s="10">
        <v>9.6000000000000002E-2</v>
      </c>
      <c r="D621" s="10" t="s">
        <v>127</v>
      </c>
      <c r="E621" s="10">
        <v>3034617</v>
      </c>
      <c r="F621" s="3">
        <f t="shared" si="146"/>
        <v>3034617</v>
      </c>
      <c r="G621" s="4" t="s">
        <v>136</v>
      </c>
      <c r="H621" s="5">
        <f t="shared" si="148"/>
        <v>291323.23200000002</v>
      </c>
      <c r="I621" s="11">
        <v>0</v>
      </c>
      <c r="J621" s="11">
        <v>9.6000000000000002E-2</v>
      </c>
      <c r="K621" s="11">
        <f t="shared" si="150"/>
        <v>0</v>
      </c>
      <c r="L621" s="19">
        <f t="shared" si="147"/>
        <v>291323.23200000002</v>
      </c>
      <c r="M621" s="17">
        <f t="shared" si="151"/>
        <v>291323.23200000002</v>
      </c>
    </row>
    <row r="622" spans="1:13" ht="18.75" customHeight="1" x14ac:dyDescent="0.3">
      <c r="A622" s="8">
        <v>15</v>
      </c>
      <c r="B622" s="9" t="s">
        <v>446</v>
      </c>
      <c r="C622" s="10">
        <v>1.32</v>
      </c>
      <c r="D622" s="10" t="s">
        <v>57</v>
      </c>
      <c r="E622" s="10">
        <v>1052495</v>
      </c>
      <c r="F622" s="3">
        <f t="shared" si="146"/>
        <v>1052495</v>
      </c>
      <c r="G622" s="4" t="s">
        <v>123</v>
      </c>
      <c r="H622" s="5">
        <f t="shared" si="148"/>
        <v>1389293.4000000001</v>
      </c>
      <c r="I622" s="11">
        <v>0</v>
      </c>
      <c r="J622" s="11">
        <v>1.32</v>
      </c>
      <c r="K622" s="11">
        <f t="shared" si="150"/>
        <v>0</v>
      </c>
      <c r="L622" s="19">
        <f t="shared" si="147"/>
        <v>1389293.4000000001</v>
      </c>
      <c r="M622" s="17">
        <f t="shared" si="151"/>
        <v>1389293.4000000001</v>
      </c>
    </row>
    <row r="623" spans="1:13" ht="19.5" customHeight="1" x14ac:dyDescent="0.3">
      <c r="A623" s="8">
        <v>16</v>
      </c>
      <c r="B623" s="9" t="s">
        <v>447</v>
      </c>
      <c r="C623" s="10">
        <v>3.08</v>
      </c>
      <c r="D623" s="10" t="s">
        <v>57</v>
      </c>
      <c r="E623" s="10">
        <v>558164</v>
      </c>
      <c r="F623" s="3">
        <f t="shared" si="146"/>
        <v>558164</v>
      </c>
      <c r="G623" s="4" t="s">
        <v>125</v>
      </c>
      <c r="H623" s="5">
        <f t="shared" si="148"/>
        <v>1719145.12</v>
      </c>
      <c r="I623" s="11">
        <v>0</v>
      </c>
      <c r="J623" s="11">
        <v>3.08</v>
      </c>
      <c r="K623" s="11">
        <f t="shared" si="150"/>
        <v>0</v>
      </c>
      <c r="L623" s="19">
        <f t="shared" si="147"/>
        <v>1719145.12</v>
      </c>
      <c r="M623" s="17">
        <f t="shared" si="151"/>
        <v>1719145.12</v>
      </c>
    </row>
    <row r="624" spans="1:13" x14ac:dyDescent="0.3">
      <c r="A624" s="8">
        <v>17</v>
      </c>
      <c r="B624" s="9" t="s">
        <v>448</v>
      </c>
      <c r="C624" s="10">
        <v>0.69899999999999995</v>
      </c>
      <c r="D624" s="10" t="s">
        <v>103</v>
      </c>
      <c r="E624" s="10">
        <v>2202292</v>
      </c>
      <c r="F624" s="3">
        <f t="shared" si="146"/>
        <v>2202292</v>
      </c>
      <c r="G624" s="4" t="s">
        <v>183</v>
      </c>
      <c r="H624" s="5">
        <f t="shared" si="148"/>
        <v>1539402.108</v>
      </c>
      <c r="I624" s="11">
        <v>0</v>
      </c>
      <c r="J624" s="11">
        <v>0.69899999999999995</v>
      </c>
      <c r="K624" s="11">
        <f t="shared" si="150"/>
        <v>0</v>
      </c>
      <c r="L624" s="19">
        <f t="shared" si="147"/>
        <v>1539402.108</v>
      </c>
      <c r="M624" s="17">
        <f t="shared" si="151"/>
        <v>1539402.108</v>
      </c>
    </row>
    <row r="625" spans="1:13" x14ac:dyDescent="0.3">
      <c r="A625" s="8">
        <v>18</v>
      </c>
      <c r="B625" s="9" t="s">
        <v>150</v>
      </c>
      <c r="C625" s="10">
        <v>36.200000000000003</v>
      </c>
      <c r="D625" s="10" t="s">
        <v>151</v>
      </c>
      <c r="E625" s="10">
        <v>811731</v>
      </c>
      <c r="F625" s="3">
        <f t="shared" si="146"/>
        <v>811731</v>
      </c>
      <c r="G625" s="4" t="s">
        <v>152</v>
      </c>
      <c r="H625" s="5">
        <f t="shared" si="148"/>
        <v>29384662.200000003</v>
      </c>
      <c r="I625" s="11">
        <v>0</v>
      </c>
      <c r="J625" s="11">
        <v>36.200000000000003</v>
      </c>
      <c r="K625" s="11">
        <f t="shared" si="150"/>
        <v>0</v>
      </c>
      <c r="L625" s="19">
        <f t="shared" si="147"/>
        <v>29384662.200000003</v>
      </c>
      <c r="M625" s="17">
        <f t="shared" si="151"/>
        <v>29384662.200000003</v>
      </c>
    </row>
    <row r="626" spans="1:13" ht="48" customHeight="1" x14ac:dyDescent="0.3">
      <c r="A626" s="8">
        <v>19</v>
      </c>
      <c r="B626" s="9" t="s">
        <v>540</v>
      </c>
      <c r="C626" s="10">
        <v>13</v>
      </c>
      <c r="D626" s="10" t="s">
        <v>180</v>
      </c>
      <c r="E626" s="10">
        <v>880681</v>
      </c>
      <c r="F626" s="3">
        <f t="shared" si="146"/>
        <v>880681</v>
      </c>
      <c r="G626" s="4" t="s">
        <v>541</v>
      </c>
      <c r="H626" s="5">
        <f t="shared" si="148"/>
        <v>11448853</v>
      </c>
      <c r="I626" s="11">
        <v>0</v>
      </c>
      <c r="J626" s="11">
        <v>13</v>
      </c>
      <c r="K626" s="11">
        <f t="shared" si="150"/>
        <v>0</v>
      </c>
      <c r="L626" s="19">
        <f t="shared" si="147"/>
        <v>11448853</v>
      </c>
      <c r="M626" s="17">
        <f t="shared" si="151"/>
        <v>11448853</v>
      </c>
    </row>
    <row r="627" spans="1:13" x14ac:dyDescent="0.3">
      <c r="A627" s="8">
        <v>20</v>
      </c>
      <c r="B627" s="9" t="s">
        <v>448</v>
      </c>
      <c r="C627" s="10">
        <v>0.252</v>
      </c>
      <c r="D627" s="10" t="s">
        <v>103</v>
      </c>
      <c r="E627" s="10">
        <v>2202292</v>
      </c>
      <c r="F627" s="3">
        <f t="shared" si="146"/>
        <v>2202292</v>
      </c>
      <c r="G627" s="4" t="s">
        <v>183</v>
      </c>
      <c r="H627" s="5">
        <f t="shared" si="148"/>
        <v>554977.58400000003</v>
      </c>
      <c r="I627" s="11">
        <v>0</v>
      </c>
      <c r="J627" s="11">
        <v>0.252</v>
      </c>
      <c r="K627" s="11">
        <f t="shared" si="150"/>
        <v>0</v>
      </c>
      <c r="L627" s="19">
        <f t="shared" si="147"/>
        <v>554977.58400000003</v>
      </c>
      <c r="M627" s="17">
        <f t="shared" si="151"/>
        <v>554977.58400000003</v>
      </c>
    </row>
    <row r="628" spans="1:13" ht="21" customHeight="1" x14ac:dyDescent="0.3">
      <c r="A628" s="8">
        <v>21</v>
      </c>
      <c r="B628" s="9" t="s">
        <v>163</v>
      </c>
      <c r="C628" s="10">
        <v>4.9080000000000004</v>
      </c>
      <c r="D628" s="10" t="s">
        <v>36</v>
      </c>
      <c r="E628" s="10">
        <v>3996591</v>
      </c>
      <c r="F628" s="3">
        <f t="shared" si="146"/>
        <v>3996591</v>
      </c>
      <c r="G628" s="4" t="s">
        <v>462</v>
      </c>
      <c r="H628" s="5">
        <f t="shared" si="148"/>
        <v>19615268.628000002</v>
      </c>
      <c r="I628" s="11">
        <v>0</v>
      </c>
      <c r="J628" s="11">
        <v>4.9080000000000004</v>
      </c>
      <c r="K628" s="11">
        <f t="shared" si="150"/>
        <v>0</v>
      </c>
      <c r="L628" s="19">
        <f t="shared" si="147"/>
        <v>19615268.628000002</v>
      </c>
      <c r="M628" s="17">
        <f t="shared" si="151"/>
        <v>19615268.628000002</v>
      </c>
    </row>
    <row r="629" spans="1:13" x14ac:dyDescent="0.3">
      <c r="A629" s="8">
        <v>22</v>
      </c>
      <c r="B629" s="9" t="s">
        <v>163</v>
      </c>
      <c r="C629" s="10">
        <v>147.6</v>
      </c>
      <c r="D629" s="10" t="s">
        <v>57</v>
      </c>
      <c r="E629" s="10">
        <v>208073</v>
      </c>
      <c r="F629" s="3">
        <f t="shared" si="146"/>
        <v>208073</v>
      </c>
      <c r="G629" s="4" t="s">
        <v>428</v>
      </c>
      <c r="H629" s="5">
        <f t="shared" si="148"/>
        <v>30711574.799999997</v>
      </c>
      <c r="I629" s="11">
        <v>0</v>
      </c>
      <c r="J629" s="11">
        <v>147.6</v>
      </c>
      <c r="K629" s="11">
        <f t="shared" si="150"/>
        <v>0</v>
      </c>
      <c r="L629" s="19">
        <f t="shared" si="147"/>
        <v>30711574.799999997</v>
      </c>
      <c r="M629" s="17">
        <f t="shared" si="151"/>
        <v>30711574.799999997</v>
      </c>
    </row>
    <row r="630" spans="1:13" x14ac:dyDescent="0.3">
      <c r="A630" s="8">
        <v>23</v>
      </c>
      <c r="B630" s="9" t="s">
        <v>165</v>
      </c>
      <c r="C630" s="10">
        <v>1.8680000000000001</v>
      </c>
      <c r="D630" s="10" t="s">
        <v>36</v>
      </c>
      <c r="E630" s="10">
        <v>4799682</v>
      </c>
      <c r="F630" s="3">
        <f t="shared" si="146"/>
        <v>4799682</v>
      </c>
      <c r="G630" s="4" t="s">
        <v>166</v>
      </c>
      <c r="H630" s="5">
        <f t="shared" si="148"/>
        <v>8965805.9759999998</v>
      </c>
      <c r="I630" s="11">
        <v>0</v>
      </c>
      <c r="J630" s="11">
        <v>1.8680000000000001</v>
      </c>
      <c r="K630" s="11">
        <f t="shared" si="150"/>
        <v>0</v>
      </c>
      <c r="L630" s="19">
        <f t="shared" si="147"/>
        <v>8965805.9759999998</v>
      </c>
      <c r="M630" s="17">
        <f t="shared" si="151"/>
        <v>8965805.9759999998</v>
      </c>
    </row>
    <row r="631" spans="1:13" s="25" customFormat="1" x14ac:dyDescent="0.3">
      <c r="A631" s="1" t="s">
        <v>542</v>
      </c>
      <c r="B631" s="2" t="s">
        <v>543</v>
      </c>
      <c r="C631" s="2"/>
      <c r="D631" s="2"/>
      <c r="E631" s="2">
        <v>0</v>
      </c>
      <c r="F631" s="3">
        <f t="shared" si="146"/>
        <v>0</v>
      </c>
      <c r="G631" s="4"/>
      <c r="H631" s="5"/>
      <c r="I631" s="6"/>
      <c r="J631" s="6"/>
      <c r="K631" s="5"/>
      <c r="L631" s="19"/>
      <c r="M631" s="17"/>
    </row>
    <row r="632" spans="1:13" x14ac:dyDescent="0.3">
      <c r="A632" s="8">
        <v>1</v>
      </c>
      <c r="B632" s="9" t="s">
        <v>422</v>
      </c>
      <c r="C632" s="10">
        <v>27.34</v>
      </c>
      <c r="D632" s="10" t="s">
        <v>57</v>
      </c>
      <c r="E632" s="10">
        <v>2960824</v>
      </c>
      <c r="F632" s="3">
        <f t="shared" si="146"/>
        <v>2960824</v>
      </c>
      <c r="G632" s="4" t="s">
        <v>443</v>
      </c>
      <c r="H632" s="5">
        <f t="shared" si="148"/>
        <v>80948928.159999996</v>
      </c>
      <c r="I632" s="11">
        <v>0</v>
      </c>
      <c r="J632" s="10">
        <f t="shared" ref="J632:J644" si="152">+C632</f>
        <v>27.34</v>
      </c>
      <c r="K632" s="11">
        <f t="shared" ref="K632:K644" si="153">+I632*G632</f>
        <v>0</v>
      </c>
      <c r="L632" s="13">
        <f t="shared" ref="L632:L644" si="154">+J632*G632</f>
        <v>80948928.159999996</v>
      </c>
      <c r="M632" s="17">
        <f t="shared" si="151"/>
        <v>80948928.159999996</v>
      </c>
    </row>
    <row r="633" spans="1:13" x14ac:dyDescent="0.3">
      <c r="A633" s="8">
        <v>2</v>
      </c>
      <c r="B633" s="9" t="s">
        <v>155</v>
      </c>
      <c r="C633" s="10">
        <v>6.72</v>
      </c>
      <c r="D633" s="10" t="s">
        <v>57</v>
      </c>
      <c r="E633" s="10">
        <v>2526796</v>
      </c>
      <c r="F633" s="3">
        <f t="shared" si="146"/>
        <v>2526796</v>
      </c>
      <c r="G633" s="4" t="s">
        <v>420</v>
      </c>
      <c r="H633" s="5">
        <f t="shared" si="148"/>
        <v>16980069.120000001</v>
      </c>
      <c r="I633" s="11">
        <v>0</v>
      </c>
      <c r="J633" s="10">
        <f t="shared" si="152"/>
        <v>6.72</v>
      </c>
      <c r="K633" s="11">
        <f t="shared" si="153"/>
        <v>0</v>
      </c>
      <c r="L633" s="13">
        <f t="shared" si="154"/>
        <v>16980069.120000001</v>
      </c>
      <c r="M633" s="17">
        <f t="shared" si="151"/>
        <v>16980069.120000001</v>
      </c>
    </row>
    <row r="634" spans="1:13" x14ac:dyDescent="0.3">
      <c r="A634" s="8">
        <v>3</v>
      </c>
      <c r="B634" s="9" t="s">
        <v>157</v>
      </c>
      <c r="C634" s="10">
        <v>7.2</v>
      </c>
      <c r="D634" s="10" t="s">
        <v>57</v>
      </c>
      <c r="E634" s="10">
        <v>1688112</v>
      </c>
      <c r="F634" s="3">
        <f t="shared" si="146"/>
        <v>1688112</v>
      </c>
      <c r="G634" s="4" t="s">
        <v>281</v>
      </c>
      <c r="H634" s="5">
        <f t="shared" si="148"/>
        <v>12154406.4</v>
      </c>
      <c r="I634" s="11">
        <v>0</v>
      </c>
      <c r="J634" s="10">
        <f t="shared" si="152"/>
        <v>7.2</v>
      </c>
      <c r="K634" s="11">
        <f t="shared" si="153"/>
        <v>0</v>
      </c>
      <c r="L634" s="13">
        <f t="shared" si="154"/>
        <v>12154406.4</v>
      </c>
      <c r="M634" s="17">
        <f t="shared" si="151"/>
        <v>12154406.4</v>
      </c>
    </row>
    <row r="635" spans="1:13" x14ac:dyDescent="0.3">
      <c r="A635" s="8">
        <v>4</v>
      </c>
      <c r="B635" s="9" t="s">
        <v>143</v>
      </c>
      <c r="C635" s="10">
        <v>6.89</v>
      </c>
      <c r="D635" s="10" t="s">
        <v>57</v>
      </c>
      <c r="E635" s="10">
        <v>1391903</v>
      </c>
      <c r="F635" s="3">
        <f t="shared" si="146"/>
        <v>1391903</v>
      </c>
      <c r="G635" s="4" t="s">
        <v>432</v>
      </c>
      <c r="H635" s="5">
        <f t="shared" si="148"/>
        <v>9590211.6699999999</v>
      </c>
      <c r="I635" s="11">
        <v>0</v>
      </c>
      <c r="J635" s="10">
        <f t="shared" si="152"/>
        <v>6.89</v>
      </c>
      <c r="K635" s="11">
        <f t="shared" si="153"/>
        <v>0</v>
      </c>
      <c r="L635" s="13">
        <f t="shared" si="154"/>
        <v>9590211.6699999999</v>
      </c>
      <c r="M635" s="17">
        <f t="shared" si="151"/>
        <v>9590211.6699999999</v>
      </c>
    </row>
    <row r="636" spans="1:13" ht="33.6" x14ac:dyDescent="0.3">
      <c r="A636" s="8">
        <v>5</v>
      </c>
      <c r="B636" s="9" t="s">
        <v>433</v>
      </c>
      <c r="C636" s="10">
        <v>1.75</v>
      </c>
      <c r="D636" s="10" t="s">
        <v>146</v>
      </c>
      <c r="E636" s="10">
        <v>24250593</v>
      </c>
      <c r="F636" s="3">
        <f t="shared" si="146"/>
        <v>24250593</v>
      </c>
      <c r="G636" s="4" t="s">
        <v>434</v>
      </c>
      <c r="H636" s="5">
        <f t="shared" si="148"/>
        <v>42438537.75</v>
      </c>
      <c r="I636" s="11">
        <v>0</v>
      </c>
      <c r="J636" s="10">
        <f t="shared" si="152"/>
        <v>1.75</v>
      </c>
      <c r="K636" s="11">
        <f t="shared" si="153"/>
        <v>0</v>
      </c>
      <c r="L636" s="13">
        <f t="shared" si="154"/>
        <v>42438537.75</v>
      </c>
      <c r="M636" s="17">
        <f t="shared" si="151"/>
        <v>42438537.75</v>
      </c>
    </row>
    <row r="637" spans="1:13" ht="33.6" x14ac:dyDescent="0.3">
      <c r="A637" s="8">
        <v>6</v>
      </c>
      <c r="B637" s="9" t="s">
        <v>160</v>
      </c>
      <c r="C637" s="10">
        <v>1.06</v>
      </c>
      <c r="D637" s="10" t="s">
        <v>146</v>
      </c>
      <c r="E637" s="10">
        <v>22108474</v>
      </c>
      <c r="F637" s="3">
        <f t="shared" si="146"/>
        <v>22108474</v>
      </c>
      <c r="G637" s="4" t="s">
        <v>149</v>
      </c>
      <c r="H637" s="5">
        <f t="shared" si="148"/>
        <v>23434982.440000001</v>
      </c>
      <c r="I637" s="11">
        <v>0</v>
      </c>
      <c r="J637" s="10">
        <f t="shared" si="152"/>
        <v>1.06</v>
      </c>
      <c r="K637" s="11">
        <f t="shared" si="153"/>
        <v>0</v>
      </c>
      <c r="L637" s="13">
        <f t="shared" si="154"/>
        <v>23434982.440000001</v>
      </c>
      <c r="M637" s="17">
        <f t="shared" si="151"/>
        <v>23434982.440000001</v>
      </c>
    </row>
    <row r="638" spans="1:13" ht="33.6" x14ac:dyDescent="0.3">
      <c r="A638" s="8">
        <v>7</v>
      </c>
      <c r="B638" s="9" t="s">
        <v>161</v>
      </c>
      <c r="C638" s="10">
        <v>3.54</v>
      </c>
      <c r="D638" s="10" t="s">
        <v>114</v>
      </c>
      <c r="E638" s="10">
        <v>288748</v>
      </c>
      <c r="F638" s="3">
        <f t="shared" si="146"/>
        <v>288748</v>
      </c>
      <c r="G638" s="4" t="s">
        <v>162</v>
      </c>
      <c r="H638" s="5">
        <f t="shared" si="148"/>
        <v>1022167.92</v>
      </c>
      <c r="I638" s="11">
        <v>0</v>
      </c>
      <c r="J638" s="10">
        <f t="shared" si="152"/>
        <v>3.54</v>
      </c>
      <c r="K638" s="11">
        <f t="shared" si="153"/>
        <v>0</v>
      </c>
      <c r="L638" s="13">
        <f t="shared" si="154"/>
        <v>1022167.92</v>
      </c>
      <c r="M638" s="17">
        <f t="shared" si="151"/>
        <v>1022167.92</v>
      </c>
    </row>
    <row r="639" spans="1:13" x14ac:dyDescent="0.3">
      <c r="A639" s="8">
        <v>8</v>
      </c>
      <c r="B639" s="9" t="s">
        <v>435</v>
      </c>
      <c r="C639" s="10">
        <v>80</v>
      </c>
      <c r="D639" s="10" t="s">
        <v>131</v>
      </c>
      <c r="E639" s="10">
        <v>163405</v>
      </c>
      <c r="F639" s="3">
        <f t="shared" si="146"/>
        <v>163405</v>
      </c>
      <c r="G639" s="4" t="s">
        <v>436</v>
      </c>
      <c r="H639" s="5">
        <f t="shared" si="148"/>
        <v>13072400</v>
      </c>
      <c r="I639" s="11">
        <v>0</v>
      </c>
      <c r="J639" s="10">
        <f t="shared" si="152"/>
        <v>80</v>
      </c>
      <c r="K639" s="11">
        <f t="shared" si="153"/>
        <v>0</v>
      </c>
      <c r="L639" s="13">
        <f t="shared" si="154"/>
        <v>13072400</v>
      </c>
      <c r="M639" s="17">
        <f t="shared" si="151"/>
        <v>13072400</v>
      </c>
    </row>
    <row r="640" spans="1:13" ht="33.6" x14ac:dyDescent="0.3">
      <c r="A640" s="8">
        <v>9</v>
      </c>
      <c r="B640" s="9" t="s">
        <v>437</v>
      </c>
      <c r="C640" s="10">
        <v>2</v>
      </c>
      <c r="D640" s="10" t="s">
        <v>131</v>
      </c>
      <c r="E640" s="10">
        <v>859014</v>
      </c>
      <c r="F640" s="3">
        <f t="shared" si="146"/>
        <v>859014</v>
      </c>
      <c r="G640" s="4" t="s">
        <v>339</v>
      </c>
      <c r="H640" s="5">
        <f t="shared" si="148"/>
        <v>1718028</v>
      </c>
      <c r="I640" s="11">
        <v>0</v>
      </c>
      <c r="J640" s="10">
        <f t="shared" si="152"/>
        <v>2</v>
      </c>
      <c r="K640" s="11">
        <f t="shared" si="153"/>
        <v>0</v>
      </c>
      <c r="L640" s="13">
        <f t="shared" si="154"/>
        <v>1718028</v>
      </c>
      <c r="M640" s="17">
        <f t="shared" si="151"/>
        <v>1718028</v>
      </c>
    </row>
    <row r="641" spans="1:13" ht="33.6" x14ac:dyDescent="0.3">
      <c r="A641" s="8">
        <v>10</v>
      </c>
      <c r="B641" s="9" t="s">
        <v>438</v>
      </c>
      <c r="C641" s="10">
        <v>2</v>
      </c>
      <c r="D641" s="10" t="s">
        <v>131</v>
      </c>
      <c r="E641" s="10">
        <v>978967</v>
      </c>
      <c r="F641" s="3">
        <f t="shared" si="146"/>
        <v>978967</v>
      </c>
      <c r="G641" s="4" t="s">
        <v>439</v>
      </c>
      <c r="H641" s="5">
        <f t="shared" si="148"/>
        <v>1957934</v>
      </c>
      <c r="I641" s="11">
        <v>0</v>
      </c>
      <c r="J641" s="10">
        <f t="shared" si="152"/>
        <v>2</v>
      </c>
      <c r="K641" s="11">
        <f t="shared" si="153"/>
        <v>0</v>
      </c>
      <c r="L641" s="13">
        <f t="shared" si="154"/>
        <v>1957934</v>
      </c>
      <c r="M641" s="17">
        <f t="shared" si="151"/>
        <v>1957934</v>
      </c>
    </row>
    <row r="642" spans="1:13" ht="21.75" customHeight="1" x14ac:dyDescent="0.3">
      <c r="A642" s="8">
        <v>11</v>
      </c>
      <c r="B642" s="9" t="s">
        <v>193</v>
      </c>
      <c r="C642" s="10">
        <v>0.25700000000000001</v>
      </c>
      <c r="D642" s="10" t="s">
        <v>36</v>
      </c>
      <c r="E642" s="10">
        <v>12419192</v>
      </c>
      <c r="F642" s="3">
        <f t="shared" si="146"/>
        <v>12419192</v>
      </c>
      <c r="G642" s="4" t="s">
        <v>194</v>
      </c>
      <c r="H642" s="5">
        <f t="shared" si="148"/>
        <v>3191732.344</v>
      </c>
      <c r="I642" s="11">
        <v>0</v>
      </c>
      <c r="J642" s="11">
        <f t="shared" si="152"/>
        <v>0.25700000000000001</v>
      </c>
      <c r="K642" s="11">
        <f t="shared" si="153"/>
        <v>0</v>
      </c>
      <c r="L642" s="13">
        <f t="shared" si="154"/>
        <v>3191732.344</v>
      </c>
      <c r="M642" s="17">
        <f t="shared" si="151"/>
        <v>3191732.344</v>
      </c>
    </row>
    <row r="643" spans="1:13" ht="17.25" customHeight="1" x14ac:dyDescent="0.3">
      <c r="A643" s="8">
        <v>12</v>
      </c>
      <c r="B643" s="9" t="s">
        <v>163</v>
      </c>
      <c r="C643" s="10">
        <v>1.8240000000000001</v>
      </c>
      <c r="D643" s="10" t="s">
        <v>36</v>
      </c>
      <c r="E643" s="10">
        <v>3996591</v>
      </c>
      <c r="F643" s="3">
        <f t="shared" si="146"/>
        <v>3996591</v>
      </c>
      <c r="G643" s="4" t="s">
        <v>462</v>
      </c>
      <c r="H643" s="5">
        <f t="shared" si="148"/>
        <v>7289781.9840000002</v>
      </c>
      <c r="I643" s="11">
        <v>0</v>
      </c>
      <c r="J643" s="11">
        <f t="shared" si="152"/>
        <v>1.8240000000000001</v>
      </c>
      <c r="K643" s="11">
        <f t="shared" si="153"/>
        <v>0</v>
      </c>
      <c r="L643" s="13">
        <f t="shared" si="154"/>
        <v>7289781.9840000002</v>
      </c>
      <c r="M643" s="17">
        <f t="shared" si="151"/>
        <v>7289781.9840000002</v>
      </c>
    </row>
    <row r="644" spans="1:13" x14ac:dyDescent="0.3">
      <c r="A644" s="8">
        <v>13</v>
      </c>
      <c r="B644" s="9" t="s">
        <v>165</v>
      </c>
      <c r="C644" s="10">
        <v>3.0670000000000002</v>
      </c>
      <c r="D644" s="10" t="s">
        <v>36</v>
      </c>
      <c r="E644" s="10">
        <v>4799682</v>
      </c>
      <c r="F644" s="3">
        <f t="shared" si="146"/>
        <v>4799682</v>
      </c>
      <c r="G644" s="4" t="s">
        <v>166</v>
      </c>
      <c r="H644" s="5">
        <f t="shared" si="148"/>
        <v>14720624.694</v>
      </c>
      <c r="I644" s="11">
        <v>0</v>
      </c>
      <c r="J644" s="11">
        <f t="shared" si="152"/>
        <v>3.0670000000000002</v>
      </c>
      <c r="K644" s="11">
        <f t="shared" si="153"/>
        <v>0</v>
      </c>
      <c r="L644" s="13">
        <f t="shared" si="154"/>
        <v>14720624.694</v>
      </c>
      <c r="M644" s="17">
        <f t="shared" si="151"/>
        <v>14720624.694</v>
      </c>
    </row>
    <row r="645" spans="1:13" s="25" customFormat="1" x14ac:dyDescent="0.3">
      <c r="A645" s="1" t="s">
        <v>544</v>
      </c>
      <c r="B645" s="2" t="s">
        <v>545</v>
      </c>
      <c r="C645" s="2"/>
      <c r="D645" s="2"/>
      <c r="E645" s="2">
        <v>0</v>
      </c>
      <c r="F645" s="3">
        <f t="shared" si="146"/>
        <v>0</v>
      </c>
      <c r="G645" s="4"/>
      <c r="H645" s="5"/>
      <c r="I645" s="6"/>
      <c r="J645" s="6"/>
      <c r="K645" s="5"/>
      <c r="L645" s="19"/>
      <c r="M645" s="17"/>
    </row>
    <row r="646" spans="1:13" x14ac:dyDescent="0.3">
      <c r="A646" s="8">
        <v>1</v>
      </c>
      <c r="B646" s="9" t="s">
        <v>419</v>
      </c>
      <c r="C646" s="10">
        <v>2.33</v>
      </c>
      <c r="D646" s="10" t="s">
        <v>57</v>
      </c>
      <c r="E646" s="10">
        <v>1688112</v>
      </c>
      <c r="F646" s="3">
        <f t="shared" si="146"/>
        <v>1688112</v>
      </c>
      <c r="G646" s="4" t="s">
        <v>281</v>
      </c>
      <c r="H646" s="5">
        <f t="shared" si="148"/>
        <v>3933300.96</v>
      </c>
      <c r="I646" s="11">
        <v>0</v>
      </c>
      <c r="J646" s="10">
        <f t="shared" ref="J646:J668" si="155">+C646</f>
        <v>2.33</v>
      </c>
      <c r="K646" s="11">
        <f t="shared" ref="K646:K668" si="156">+I646*G646</f>
        <v>0</v>
      </c>
      <c r="L646" s="13">
        <f t="shared" ref="L646:L668" si="157">+J646*G646</f>
        <v>3933300.96</v>
      </c>
      <c r="M646" s="17">
        <f t="shared" si="151"/>
        <v>3933300.96</v>
      </c>
    </row>
    <row r="647" spans="1:13" x14ac:dyDescent="0.3">
      <c r="A647" s="8">
        <v>2</v>
      </c>
      <c r="B647" s="9" t="s">
        <v>284</v>
      </c>
      <c r="C647" s="10">
        <v>18.21</v>
      </c>
      <c r="D647" s="10" t="s">
        <v>57</v>
      </c>
      <c r="E647" s="10">
        <v>2606860</v>
      </c>
      <c r="F647" s="3">
        <f t="shared" ref="F647:F710" si="158">ROUND(G647,0)</f>
        <v>2606860</v>
      </c>
      <c r="G647" s="4" t="s">
        <v>444</v>
      </c>
      <c r="H647" s="5">
        <f t="shared" si="148"/>
        <v>47470920.600000001</v>
      </c>
      <c r="I647" s="11">
        <v>0</v>
      </c>
      <c r="J647" s="10">
        <f t="shared" si="155"/>
        <v>18.21</v>
      </c>
      <c r="K647" s="11">
        <f t="shared" si="156"/>
        <v>0</v>
      </c>
      <c r="L647" s="13">
        <f t="shared" si="157"/>
        <v>47470920.600000001</v>
      </c>
      <c r="M647" s="17">
        <f t="shared" si="151"/>
        <v>47470920.600000001</v>
      </c>
    </row>
    <row r="648" spans="1:13" x14ac:dyDescent="0.3">
      <c r="A648" s="8">
        <v>3</v>
      </c>
      <c r="B648" s="9" t="s">
        <v>155</v>
      </c>
      <c r="C648" s="10">
        <v>1.3</v>
      </c>
      <c r="D648" s="10" t="s">
        <v>57</v>
      </c>
      <c r="E648" s="10">
        <v>2526796</v>
      </c>
      <c r="F648" s="3">
        <f t="shared" si="158"/>
        <v>2526796</v>
      </c>
      <c r="G648" s="4" t="s">
        <v>420</v>
      </c>
      <c r="H648" s="5">
        <f t="shared" si="148"/>
        <v>3284834.8000000003</v>
      </c>
      <c r="I648" s="11">
        <v>0</v>
      </c>
      <c r="J648" s="10">
        <f t="shared" si="155"/>
        <v>1.3</v>
      </c>
      <c r="K648" s="11">
        <f t="shared" si="156"/>
        <v>0</v>
      </c>
      <c r="L648" s="13">
        <f t="shared" si="157"/>
        <v>3284834.8000000003</v>
      </c>
      <c r="M648" s="17">
        <f t="shared" si="151"/>
        <v>3284834.8000000003</v>
      </c>
    </row>
    <row r="649" spans="1:13" x14ac:dyDescent="0.3">
      <c r="A649" s="8">
        <v>4</v>
      </c>
      <c r="B649" s="9" t="s">
        <v>157</v>
      </c>
      <c r="C649" s="10">
        <v>2.3199999999999998</v>
      </c>
      <c r="D649" s="10" t="s">
        <v>57</v>
      </c>
      <c r="E649" s="10">
        <v>1688112</v>
      </c>
      <c r="F649" s="3">
        <f t="shared" si="158"/>
        <v>1688112</v>
      </c>
      <c r="G649" s="4" t="s">
        <v>281</v>
      </c>
      <c r="H649" s="5">
        <f t="shared" si="148"/>
        <v>3916419.84</v>
      </c>
      <c r="I649" s="11">
        <v>0</v>
      </c>
      <c r="J649" s="10">
        <f t="shared" si="155"/>
        <v>2.3199999999999998</v>
      </c>
      <c r="K649" s="11">
        <f t="shared" si="156"/>
        <v>0</v>
      </c>
      <c r="L649" s="13">
        <f t="shared" si="157"/>
        <v>3916419.84</v>
      </c>
      <c r="M649" s="17">
        <f t="shared" si="151"/>
        <v>3916419.84</v>
      </c>
    </row>
    <row r="650" spans="1:13" x14ac:dyDescent="0.3">
      <c r="A650" s="8">
        <v>5</v>
      </c>
      <c r="B650" s="9" t="s">
        <v>157</v>
      </c>
      <c r="C650" s="10">
        <v>4.12</v>
      </c>
      <c r="D650" s="10" t="s">
        <v>57</v>
      </c>
      <c r="E650" s="10">
        <v>1688112</v>
      </c>
      <c r="F650" s="3">
        <f t="shared" si="158"/>
        <v>1688112</v>
      </c>
      <c r="G650" s="4" t="s">
        <v>281</v>
      </c>
      <c r="H650" s="5">
        <f t="shared" si="148"/>
        <v>6955021.4400000004</v>
      </c>
      <c r="I650" s="11">
        <v>0</v>
      </c>
      <c r="J650" s="10">
        <f t="shared" si="155"/>
        <v>4.12</v>
      </c>
      <c r="K650" s="11">
        <f t="shared" si="156"/>
        <v>0</v>
      </c>
      <c r="L650" s="13">
        <f t="shared" si="157"/>
        <v>6955021.4400000004</v>
      </c>
      <c r="M650" s="17">
        <f t="shared" si="151"/>
        <v>6955021.4400000004</v>
      </c>
    </row>
    <row r="651" spans="1:13" x14ac:dyDescent="0.3">
      <c r="A651" s="8">
        <v>6</v>
      </c>
      <c r="B651" s="9" t="s">
        <v>155</v>
      </c>
      <c r="C651" s="10">
        <v>3.41</v>
      </c>
      <c r="D651" s="10" t="s">
        <v>57</v>
      </c>
      <c r="E651" s="10">
        <v>2526796</v>
      </c>
      <c r="F651" s="3">
        <f t="shared" si="158"/>
        <v>2526796</v>
      </c>
      <c r="G651" s="4" t="s">
        <v>420</v>
      </c>
      <c r="H651" s="5">
        <f t="shared" si="148"/>
        <v>8616374.3600000013</v>
      </c>
      <c r="I651" s="11">
        <v>0</v>
      </c>
      <c r="J651" s="10">
        <f t="shared" si="155"/>
        <v>3.41</v>
      </c>
      <c r="K651" s="11">
        <f t="shared" si="156"/>
        <v>0</v>
      </c>
      <c r="L651" s="13">
        <f t="shared" si="157"/>
        <v>8616374.3600000013</v>
      </c>
      <c r="M651" s="17">
        <f t="shared" si="151"/>
        <v>8616374.3600000013</v>
      </c>
    </row>
    <row r="652" spans="1:13" x14ac:dyDescent="0.3">
      <c r="A652" s="8">
        <v>7</v>
      </c>
      <c r="B652" s="9" t="s">
        <v>422</v>
      </c>
      <c r="C652" s="10">
        <v>57.84</v>
      </c>
      <c r="D652" s="10" t="s">
        <v>57</v>
      </c>
      <c r="E652" s="10">
        <v>2960824</v>
      </c>
      <c r="F652" s="3">
        <f t="shared" si="158"/>
        <v>2960824</v>
      </c>
      <c r="G652" s="4" t="s">
        <v>443</v>
      </c>
      <c r="H652" s="5">
        <f t="shared" si="148"/>
        <v>171254060.16</v>
      </c>
      <c r="I652" s="11">
        <v>0</v>
      </c>
      <c r="J652" s="10">
        <f t="shared" si="155"/>
        <v>57.84</v>
      </c>
      <c r="K652" s="11">
        <f t="shared" si="156"/>
        <v>0</v>
      </c>
      <c r="L652" s="13">
        <f t="shared" si="157"/>
        <v>171254060.16</v>
      </c>
      <c r="M652" s="17">
        <f t="shared" si="151"/>
        <v>171254060.16</v>
      </c>
    </row>
    <row r="653" spans="1:13" x14ac:dyDescent="0.3">
      <c r="A653" s="8">
        <v>8</v>
      </c>
      <c r="B653" s="9" t="s">
        <v>157</v>
      </c>
      <c r="C653" s="10">
        <v>3.42</v>
      </c>
      <c r="D653" s="10" t="s">
        <v>57</v>
      </c>
      <c r="E653" s="10">
        <v>1688112</v>
      </c>
      <c r="F653" s="3">
        <f t="shared" si="158"/>
        <v>1688112</v>
      </c>
      <c r="G653" s="4" t="s">
        <v>281</v>
      </c>
      <c r="H653" s="5">
        <f t="shared" ref="H653:H715" si="159">G653*C653</f>
        <v>5773343.04</v>
      </c>
      <c r="I653" s="11">
        <v>0</v>
      </c>
      <c r="J653" s="10">
        <f t="shared" si="155"/>
        <v>3.42</v>
      </c>
      <c r="K653" s="11">
        <f t="shared" si="156"/>
        <v>0</v>
      </c>
      <c r="L653" s="13">
        <f t="shared" si="157"/>
        <v>5773343.04</v>
      </c>
      <c r="M653" s="17">
        <f t="shared" si="151"/>
        <v>5773343.04</v>
      </c>
    </row>
    <row r="654" spans="1:13" x14ac:dyDescent="0.3">
      <c r="A654" s="8">
        <v>9</v>
      </c>
      <c r="B654" s="9" t="s">
        <v>284</v>
      </c>
      <c r="C654" s="10">
        <v>9.23</v>
      </c>
      <c r="D654" s="10" t="s">
        <v>57</v>
      </c>
      <c r="E654" s="10">
        <v>2606860</v>
      </c>
      <c r="F654" s="3">
        <f t="shared" si="158"/>
        <v>2606860</v>
      </c>
      <c r="G654" s="4" t="s">
        <v>444</v>
      </c>
      <c r="H654" s="5">
        <f t="shared" si="159"/>
        <v>24061317.800000001</v>
      </c>
      <c r="I654" s="11">
        <v>0</v>
      </c>
      <c r="J654" s="10">
        <f t="shared" si="155"/>
        <v>9.23</v>
      </c>
      <c r="K654" s="11">
        <f t="shared" si="156"/>
        <v>0</v>
      </c>
      <c r="L654" s="13">
        <f t="shared" si="157"/>
        <v>24061317.800000001</v>
      </c>
      <c r="M654" s="17">
        <f t="shared" si="151"/>
        <v>24061317.800000001</v>
      </c>
    </row>
    <row r="655" spans="1:13" x14ac:dyDescent="0.3">
      <c r="A655" s="8">
        <v>10</v>
      </c>
      <c r="B655" s="9" t="s">
        <v>419</v>
      </c>
      <c r="C655" s="10">
        <v>1.95</v>
      </c>
      <c r="D655" s="10" t="s">
        <v>57</v>
      </c>
      <c r="E655" s="10">
        <v>1688112</v>
      </c>
      <c r="F655" s="3">
        <f t="shared" si="158"/>
        <v>1688112</v>
      </c>
      <c r="G655" s="4" t="s">
        <v>281</v>
      </c>
      <c r="H655" s="5">
        <f t="shared" si="159"/>
        <v>3291818.4</v>
      </c>
      <c r="I655" s="11">
        <v>0</v>
      </c>
      <c r="J655" s="10">
        <f t="shared" si="155"/>
        <v>1.95</v>
      </c>
      <c r="K655" s="11">
        <f t="shared" si="156"/>
        <v>0</v>
      </c>
      <c r="L655" s="13">
        <f t="shared" si="157"/>
        <v>3291818.4</v>
      </c>
      <c r="M655" s="17">
        <f t="shared" si="151"/>
        <v>3291818.4</v>
      </c>
    </row>
    <row r="656" spans="1:13" x14ac:dyDescent="0.3">
      <c r="A656" s="8">
        <v>11</v>
      </c>
      <c r="B656" s="9" t="s">
        <v>177</v>
      </c>
      <c r="C656" s="10">
        <v>2.14</v>
      </c>
      <c r="D656" s="10" t="s">
        <v>57</v>
      </c>
      <c r="E656" s="10">
        <v>1773804</v>
      </c>
      <c r="F656" s="3">
        <f t="shared" si="158"/>
        <v>1773804</v>
      </c>
      <c r="G656" s="4" t="s">
        <v>424</v>
      </c>
      <c r="H656" s="5">
        <f t="shared" si="159"/>
        <v>3795940.56</v>
      </c>
      <c r="I656" s="11">
        <v>0</v>
      </c>
      <c r="J656" s="10">
        <f t="shared" si="155"/>
        <v>2.14</v>
      </c>
      <c r="K656" s="11">
        <f t="shared" si="156"/>
        <v>0</v>
      </c>
      <c r="L656" s="13">
        <f t="shared" si="157"/>
        <v>3795940.56</v>
      </c>
      <c r="M656" s="17">
        <f t="shared" si="151"/>
        <v>3795940.56</v>
      </c>
    </row>
    <row r="657" spans="1:13" x14ac:dyDescent="0.3">
      <c r="A657" s="8">
        <v>12</v>
      </c>
      <c r="B657" s="9" t="s">
        <v>425</v>
      </c>
      <c r="C657" s="10">
        <v>5.29</v>
      </c>
      <c r="D657" s="10" t="s">
        <v>57</v>
      </c>
      <c r="E657" s="10">
        <v>1448649</v>
      </c>
      <c r="F657" s="3">
        <f t="shared" si="158"/>
        <v>1448649</v>
      </c>
      <c r="G657" s="4" t="s">
        <v>159</v>
      </c>
      <c r="H657" s="5">
        <f t="shared" si="159"/>
        <v>7663353.21</v>
      </c>
      <c r="I657" s="11">
        <v>0</v>
      </c>
      <c r="J657" s="10">
        <f t="shared" si="155"/>
        <v>5.29</v>
      </c>
      <c r="K657" s="11">
        <f t="shared" si="156"/>
        <v>0</v>
      </c>
      <c r="L657" s="13">
        <f t="shared" si="157"/>
        <v>7663353.21</v>
      </c>
      <c r="M657" s="17">
        <f t="shared" si="151"/>
        <v>7663353.21</v>
      </c>
    </row>
    <row r="658" spans="1:13" x14ac:dyDescent="0.3">
      <c r="A658" s="8">
        <v>13</v>
      </c>
      <c r="B658" s="9" t="s">
        <v>145</v>
      </c>
      <c r="C658" s="10">
        <v>1.5166999999999999</v>
      </c>
      <c r="D658" s="10" t="s">
        <v>146</v>
      </c>
      <c r="E658" s="10">
        <v>21320983</v>
      </c>
      <c r="F658" s="3">
        <f t="shared" si="158"/>
        <v>21320983</v>
      </c>
      <c r="G658" s="4" t="s">
        <v>147</v>
      </c>
      <c r="H658" s="5">
        <f t="shared" si="159"/>
        <v>32337534.916099999</v>
      </c>
      <c r="I658" s="11">
        <v>0</v>
      </c>
      <c r="J658" s="11">
        <f t="shared" si="155"/>
        <v>1.5166999999999999</v>
      </c>
      <c r="K658" s="11">
        <f t="shared" si="156"/>
        <v>0</v>
      </c>
      <c r="L658" s="13">
        <f t="shared" si="157"/>
        <v>32337534.916099999</v>
      </c>
      <c r="M658" s="17">
        <f t="shared" si="151"/>
        <v>32337534.916099999</v>
      </c>
    </row>
    <row r="659" spans="1:13" x14ac:dyDescent="0.3">
      <c r="A659" s="8">
        <v>14</v>
      </c>
      <c r="B659" s="9" t="s">
        <v>148</v>
      </c>
      <c r="C659" s="10">
        <v>5.2691999999999997</v>
      </c>
      <c r="D659" s="10" t="s">
        <v>146</v>
      </c>
      <c r="E659" s="10">
        <v>22108474</v>
      </c>
      <c r="F659" s="3">
        <f t="shared" si="158"/>
        <v>22108474</v>
      </c>
      <c r="G659" s="4" t="s">
        <v>149</v>
      </c>
      <c r="H659" s="5">
        <f t="shared" si="159"/>
        <v>116493971.20079999</v>
      </c>
      <c r="I659" s="11">
        <v>0</v>
      </c>
      <c r="J659" s="11">
        <f t="shared" si="155"/>
        <v>5.2691999999999997</v>
      </c>
      <c r="K659" s="11">
        <f t="shared" si="156"/>
        <v>0</v>
      </c>
      <c r="L659" s="13">
        <f t="shared" si="157"/>
        <v>116493971.20079999</v>
      </c>
      <c r="M659" s="17">
        <f t="shared" si="151"/>
        <v>116493971.20079999</v>
      </c>
    </row>
    <row r="660" spans="1:13" x14ac:dyDescent="0.3">
      <c r="A660" s="8">
        <v>15</v>
      </c>
      <c r="B660" s="9" t="s">
        <v>150</v>
      </c>
      <c r="C660" s="10">
        <v>11</v>
      </c>
      <c r="D660" s="10" t="s">
        <v>151</v>
      </c>
      <c r="E660" s="10">
        <v>811731</v>
      </c>
      <c r="F660" s="3">
        <f t="shared" si="158"/>
        <v>811731</v>
      </c>
      <c r="G660" s="4" t="s">
        <v>152</v>
      </c>
      <c r="H660" s="5">
        <f t="shared" si="159"/>
        <v>8929041</v>
      </c>
      <c r="I660" s="11">
        <v>0</v>
      </c>
      <c r="J660" s="10">
        <f t="shared" si="155"/>
        <v>11</v>
      </c>
      <c r="K660" s="11">
        <f t="shared" si="156"/>
        <v>0</v>
      </c>
      <c r="L660" s="13">
        <f t="shared" si="157"/>
        <v>8929041</v>
      </c>
      <c r="M660" s="17">
        <f t="shared" si="151"/>
        <v>8929041</v>
      </c>
    </row>
    <row r="661" spans="1:13" x14ac:dyDescent="0.3">
      <c r="A661" s="8">
        <v>16</v>
      </c>
      <c r="B661" s="9" t="s">
        <v>445</v>
      </c>
      <c r="C661" s="10">
        <v>6.4000000000000001E-2</v>
      </c>
      <c r="D661" s="10" t="s">
        <v>127</v>
      </c>
      <c r="E661" s="10">
        <v>3034617</v>
      </c>
      <c r="F661" s="3">
        <f t="shared" si="158"/>
        <v>3034617</v>
      </c>
      <c r="G661" s="4" t="s">
        <v>136</v>
      </c>
      <c r="H661" s="5">
        <f t="shared" si="159"/>
        <v>194215.48800000001</v>
      </c>
      <c r="I661" s="11">
        <v>0</v>
      </c>
      <c r="J661" s="11">
        <f t="shared" si="155"/>
        <v>6.4000000000000001E-2</v>
      </c>
      <c r="K661" s="11">
        <f t="shared" si="156"/>
        <v>0</v>
      </c>
      <c r="L661" s="13">
        <f t="shared" si="157"/>
        <v>194215.48800000001</v>
      </c>
      <c r="M661" s="17">
        <f t="shared" si="151"/>
        <v>194215.48800000001</v>
      </c>
    </row>
    <row r="662" spans="1:13" ht="20.25" customHeight="1" x14ac:dyDescent="0.3">
      <c r="A662" s="8">
        <v>17</v>
      </c>
      <c r="B662" s="9" t="s">
        <v>446</v>
      </c>
      <c r="C662" s="10">
        <v>2.17</v>
      </c>
      <c r="D662" s="10" t="s">
        <v>57</v>
      </c>
      <c r="E662" s="10">
        <v>1052495</v>
      </c>
      <c r="F662" s="3">
        <f t="shared" si="158"/>
        <v>1052495</v>
      </c>
      <c r="G662" s="4" t="s">
        <v>123</v>
      </c>
      <c r="H662" s="5">
        <f t="shared" si="159"/>
        <v>2283914.15</v>
      </c>
      <c r="I662" s="11">
        <v>0</v>
      </c>
      <c r="J662" s="10">
        <f t="shared" si="155"/>
        <v>2.17</v>
      </c>
      <c r="K662" s="11">
        <f t="shared" si="156"/>
        <v>0</v>
      </c>
      <c r="L662" s="13">
        <f t="shared" si="157"/>
        <v>2283914.15</v>
      </c>
      <c r="M662" s="17">
        <f t="shared" si="151"/>
        <v>2283914.15</v>
      </c>
    </row>
    <row r="663" spans="1:13" ht="18.75" customHeight="1" x14ac:dyDescent="0.3">
      <c r="A663" s="8">
        <v>18</v>
      </c>
      <c r="B663" s="9" t="s">
        <v>447</v>
      </c>
      <c r="C663" s="10">
        <v>3.47</v>
      </c>
      <c r="D663" s="10" t="s">
        <v>57</v>
      </c>
      <c r="E663" s="10">
        <v>558164</v>
      </c>
      <c r="F663" s="3">
        <f t="shared" si="158"/>
        <v>558164</v>
      </c>
      <c r="G663" s="4" t="s">
        <v>125</v>
      </c>
      <c r="H663" s="5">
        <f t="shared" si="159"/>
        <v>1936829.08</v>
      </c>
      <c r="I663" s="11">
        <v>0</v>
      </c>
      <c r="J663" s="10">
        <f t="shared" si="155"/>
        <v>3.47</v>
      </c>
      <c r="K663" s="11">
        <f t="shared" si="156"/>
        <v>0</v>
      </c>
      <c r="L663" s="13">
        <f t="shared" si="157"/>
        <v>1936829.08</v>
      </c>
      <c r="M663" s="17">
        <f t="shared" si="151"/>
        <v>1936829.08</v>
      </c>
    </row>
    <row r="664" spans="1:13" x14ac:dyDescent="0.3">
      <c r="A664" s="8">
        <v>19</v>
      </c>
      <c r="B664" s="9" t="s">
        <v>448</v>
      </c>
      <c r="C664" s="10">
        <v>0.434</v>
      </c>
      <c r="D664" s="10" t="s">
        <v>103</v>
      </c>
      <c r="E664" s="10">
        <v>2202292</v>
      </c>
      <c r="F664" s="3">
        <f t="shared" si="158"/>
        <v>2202292</v>
      </c>
      <c r="G664" s="4" t="s">
        <v>183</v>
      </c>
      <c r="H664" s="5">
        <f t="shared" si="159"/>
        <v>955794.728</v>
      </c>
      <c r="I664" s="11">
        <v>0</v>
      </c>
      <c r="J664" s="11">
        <f t="shared" si="155"/>
        <v>0.434</v>
      </c>
      <c r="K664" s="11">
        <f t="shared" si="156"/>
        <v>0</v>
      </c>
      <c r="L664" s="13">
        <f t="shared" si="157"/>
        <v>955794.728</v>
      </c>
      <c r="M664" s="17">
        <f t="shared" si="151"/>
        <v>955794.728</v>
      </c>
    </row>
    <row r="665" spans="1:13" x14ac:dyDescent="0.3">
      <c r="A665" s="8">
        <v>20</v>
      </c>
      <c r="B665" s="9" t="s">
        <v>66</v>
      </c>
      <c r="C665" s="10">
        <v>0.112</v>
      </c>
      <c r="D665" s="10" t="s">
        <v>36</v>
      </c>
      <c r="E665" s="10">
        <v>739547</v>
      </c>
      <c r="F665" s="3">
        <f t="shared" si="158"/>
        <v>739547</v>
      </c>
      <c r="G665" s="4" t="s">
        <v>67</v>
      </c>
      <c r="H665" s="5">
        <f t="shared" si="159"/>
        <v>82829.263999999996</v>
      </c>
      <c r="I665" s="11">
        <v>0</v>
      </c>
      <c r="J665" s="11">
        <f t="shared" si="155"/>
        <v>0.112</v>
      </c>
      <c r="K665" s="11">
        <f t="shared" si="156"/>
        <v>0</v>
      </c>
      <c r="L665" s="13">
        <f t="shared" si="157"/>
        <v>82829.263999999996</v>
      </c>
      <c r="M665" s="17">
        <f t="shared" si="151"/>
        <v>82829.263999999996</v>
      </c>
    </row>
    <row r="666" spans="1:13" ht="20.25" customHeight="1" x14ac:dyDescent="0.3">
      <c r="A666" s="8">
        <v>21</v>
      </c>
      <c r="B666" s="9" t="s">
        <v>163</v>
      </c>
      <c r="C666" s="10">
        <v>4.2229999999999999</v>
      </c>
      <c r="D666" s="10" t="s">
        <v>36</v>
      </c>
      <c r="E666" s="10">
        <v>3996591</v>
      </c>
      <c r="F666" s="3">
        <f t="shared" si="158"/>
        <v>3996591</v>
      </c>
      <c r="G666" s="4" t="s">
        <v>462</v>
      </c>
      <c r="H666" s="5">
        <f t="shared" si="159"/>
        <v>16877603.792999998</v>
      </c>
      <c r="I666" s="11">
        <v>0</v>
      </c>
      <c r="J666" s="11">
        <f t="shared" si="155"/>
        <v>4.2229999999999999</v>
      </c>
      <c r="K666" s="11">
        <f t="shared" si="156"/>
        <v>0</v>
      </c>
      <c r="L666" s="13">
        <f t="shared" si="157"/>
        <v>16877603.792999998</v>
      </c>
      <c r="M666" s="17">
        <f t="shared" si="151"/>
        <v>16877603.792999998</v>
      </c>
    </row>
    <row r="667" spans="1:13" x14ac:dyDescent="0.3">
      <c r="A667" s="8">
        <v>22</v>
      </c>
      <c r="B667" s="9" t="s">
        <v>163</v>
      </c>
      <c r="C667" s="10">
        <v>58.5</v>
      </c>
      <c r="D667" s="10" t="s">
        <v>57</v>
      </c>
      <c r="E667" s="10">
        <v>208073</v>
      </c>
      <c r="F667" s="3">
        <f t="shared" si="158"/>
        <v>208073</v>
      </c>
      <c r="G667" s="4" t="s">
        <v>428</v>
      </c>
      <c r="H667" s="5">
        <f t="shared" si="159"/>
        <v>12172270.5</v>
      </c>
      <c r="I667" s="11">
        <v>0</v>
      </c>
      <c r="J667" s="10">
        <f t="shared" si="155"/>
        <v>58.5</v>
      </c>
      <c r="K667" s="11">
        <f t="shared" si="156"/>
        <v>0</v>
      </c>
      <c r="L667" s="13">
        <f t="shared" si="157"/>
        <v>12172270.5</v>
      </c>
      <c r="M667" s="17">
        <f t="shared" si="151"/>
        <v>12172270.5</v>
      </c>
    </row>
    <row r="668" spans="1:13" x14ac:dyDescent="0.3">
      <c r="A668" s="8">
        <v>23</v>
      </c>
      <c r="B668" s="9" t="s">
        <v>165</v>
      </c>
      <c r="C668" s="10">
        <v>1.3620000000000001</v>
      </c>
      <c r="D668" s="10" t="s">
        <v>36</v>
      </c>
      <c r="E668" s="10">
        <v>4799682</v>
      </c>
      <c r="F668" s="3">
        <f t="shared" si="158"/>
        <v>4799682</v>
      </c>
      <c r="G668" s="4" t="s">
        <v>166</v>
      </c>
      <c r="H668" s="5">
        <f t="shared" si="159"/>
        <v>6537166.8840000005</v>
      </c>
      <c r="I668" s="11">
        <v>0</v>
      </c>
      <c r="J668" s="11">
        <f t="shared" si="155"/>
        <v>1.3620000000000001</v>
      </c>
      <c r="K668" s="11">
        <f t="shared" si="156"/>
        <v>0</v>
      </c>
      <c r="L668" s="13">
        <f t="shared" si="157"/>
        <v>6537166.8840000005</v>
      </c>
      <c r="M668" s="17">
        <f t="shared" si="151"/>
        <v>6537166.8840000005</v>
      </c>
    </row>
    <row r="669" spans="1:13" s="25" customFormat="1" x14ac:dyDescent="0.3">
      <c r="A669" s="1" t="s">
        <v>546</v>
      </c>
      <c r="B669" s="2" t="s">
        <v>547</v>
      </c>
      <c r="C669" s="2"/>
      <c r="D669" s="2"/>
      <c r="E669" s="2">
        <v>0</v>
      </c>
      <c r="F669" s="3">
        <f t="shared" si="158"/>
        <v>0</v>
      </c>
      <c r="G669" s="4"/>
      <c r="H669" s="5"/>
      <c r="I669" s="6"/>
      <c r="J669" s="6"/>
      <c r="K669" s="5"/>
      <c r="L669" s="19"/>
      <c r="M669" s="17"/>
    </row>
    <row r="670" spans="1:13" x14ac:dyDescent="0.3">
      <c r="A670" s="8">
        <v>1</v>
      </c>
      <c r="B670" s="9" t="s">
        <v>157</v>
      </c>
      <c r="C670" s="10">
        <v>0.87</v>
      </c>
      <c r="D670" s="10" t="s">
        <v>57</v>
      </c>
      <c r="E670" s="10">
        <v>1688112</v>
      </c>
      <c r="F670" s="3">
        <f t="shared" si="158"/>
        <v>1688112</v>
      </c>
      <c r="G670" s="4" t="s">
        <v>281</v>
      </c>
      <c r="H670" s="5">
        <f t="shared" si="159"/>
        <v>1468657.44</v>
      </c>
      <c r="I670" s="11">
        <v>0</v>
      </c>
      <c r="J670" s="10">
        <f t="shared" ref="J670:J690" si="160">+C670</f>
        <v>0.87</v>
      </c>
      <c r="K670" s="11">
        <f t="shared" ref="K670:K690" si="161">+I670*G670</f>
        <v>0</v>
      </c>
      <c r="L670" s="13">
        <f t="shared" ref="L670:L690" si="162">+J670*G670</f>
        <v>1468657.44</v>
      </c>
      <c r="M670" s="17">
        <f t="shared" si="151"/>
        <v>1468657.44</v>
      </c>
    </row>
    <row r="671" spans="1:13" x14ac:dyDescent="0.3">
      <c r="A671" s="8">
        <v>2</v>
      </c>
      <c r="B671" s="9" t="s">
        <v>155</v>
      </c>
      <c r="C671" s="10">
        <v>0.59</v>
      </c>
      <c r="D671" s="10" t="s">
        <v>57</v>
      </c>
      <c r="E671" s="10">
        <v>2526796</v>
      </c>
      <c r="F671" s="3">
        <f t="shared" si="158"/>
        <v>2526796</v>
      </c>
      <c r="G671" s="4" t="s">
        <v>420</v>
      </c>
      <c r="H671" s="5">
        <f t="shared" si="159"/>
        <v>1490809.64</v>
      </c>
      <c r="I671" s="11">
        <v>0</v>
      </c>
      <c r="J671" s="10">
        <f t="shared" si="160"/>
        <v>0.59</v>
      </c>
      <c r="K671" s="11">
        <f t="shared" si="161"/>
        <v>0</v>
      </c>
      <c r="L671" s="13">
        <f t="shared" si="162"/>
        <v>1490809.64</v>
      </c>
      <c r="M671" s="17">
        <f t="shared" si="151"/>
        <v>1490809.64</v>
      </c>
    </row>
    <row r="672" spans="1:13" x14ac:dyDescent="0.3">
      <c r="A672" s="8">
        <v>3</v>
      </c>
      <c r="B672" s="9" t="s">
        <v>422</v>
      </c>
      <c r="C672" s="10">
        <v>10.130000000000001</v>
      </c>
      <c r="D672" s="10" t="s">
        <v>57</v>
      </c>
      <c r="E672" s="10">
        <v>2960824</v>
      </c>
      <c r="F672" s="3">
        <f t="shared" si="158"/>
        <v>2960824</v>
      </c>
      <c r="G672" s="4" t="s">
        <v>443</v>
      </c>
      <c r="H672" s="5">
        <f t="shared" si="159"/>
        <v>29993147.120000001</v>
      </c>
      <c r="I672" s="11">
        <v>0</v>
      </c>
      <c r="J672" s="10">
        <f t="shared" si="160"/>
        <v>10.130000000000001</v>
      </c>
      <c r="K672" s="11">
        <f t="shared" si="161"/>
        <v>0</v>
      </c>
      <c r="L672" s="13">
        <f t="shared" si="162"/>
        <v>29993147.120000001</v>
      </c>
      <c r="M672" s="17">
        <f t="shared" si="151"/>
        <v>29993147.120000001</v>
      </c>
    </row>
    <row r="673" spans="1:13" x14ac:dyDescent="0.3">
      <c r="A673" s="8">
        <v>4</v>
      </c>
      <c r="B673" s="9" t="s">
        <v>157</v>
      </c>
      <c r="C673" s="10">
        <v>2.4900000000000002</v>
      </c>
      <c r="D673" s="10" t="s">
        <v>57</v>
      </c>
      <c r="E673" s="10">
        <v>1688112</v>
      </c>
      <c r="F673" s="3">
        <f t="shared" si="158"/>
        <v>1688112</v>
      </c>
      <c r="G673" s="4" t="s">
        <v>281</v>
      </c>
      <c r="H673" s="5">
        <f t="shared" si="159"/>
        <v>4203398.8800000008</v>
      </c>
      <c r="I673" s="11">
        <v>0</v>
      </c>
      <c r="J673" s="10">
        <f t="shared" si="160"/>
        <v>2.4900000000000002</v>
      </c>
      <c r="K673" s="11">
        <f t="shared" si="161"/>
        <v>0</v>
      </c>
      <c r="L673" s="13">
        <f t="shared" si="162"/>
        <v>4203398.8800000008</v>
      </c>
      <c r="M673" s="17">
        <f t="shared" si="151"/>
        <v>4203398.8800000008</v>
      </c>
    </row>
    <row r="674" spans="1:13" x14ac:dyDescent="0.3">
      <c r="A674" s="8">
        <v>5</v>
      </c>
      <c r="B674" s="9" t="s">
        <v>155</v>
      </c>
      <c r="C674" s="10">
        <v>1.85</v>
      </c>
      <c r="D674" s="10" t="s">
        <v>57</v>
      </c>
      <c r="E674" s="10">
        <v>2526796</v>
      </c>
      <c r="F674" s="3">
        <f t="shared" si="158"/>
        <v>2526796</v>
      </c>
      <c r="G674" s="4" t="s">
        <v>420</v>
      </c>
      <c r="H674" s="5">
        <f t="shared" si="159"/>
        <v>4674572.6000000006</v>
      </c>
      <c r="I674" s="11">
        <v>0</v>
      </c>
      <c r="J674" s="10">
        <f t="shared" si="160"/>
        <v>1.85</v>
      </c>
      <c r="K674" s="11">
        <f t="shared" si="161"/>
        <v>0</v>
      </c>
      <c r="L674" s="13">
        <f t="shared" si="162"/>
        <v>4674572.6000000006</v>
      </c>
      <c r="M674" s="17">
        <f t="shared" ref="M674:M737" si="163">+K674+L674</f>
        <v>4674572.6000000006</v>
      </c>
    </row>
    <row r="675" spans="1:13" x14ac:dyDescent="0.3">
      <c r="A675" s="8">
        <v>6</v>
      </c>
      <c r="B675" s="9" t="s">
        <v>157</v>
      </c>
      <c r="C675" s="10">
        <v>2.83</v>
      </c>
      <c r="D675" s="10" t="s">
        <v>57</v>
      </c>
      <c r="E675" s="10">
        <v>1688112</v>
      </c>
      <c r="F675" s="3">
        <f t="shared" si="158"/>
        <v>1688112</v>
      </c>
      <c r="G675" s="4" t="s">
        <v>281</v>
      </c>
      <c r="H675" s="5">
        <f t="shared" si="159"/>
        <v>4777356.96</v>
      </c>
      <c r="I675" s="11">
        <v>0</v>
      </c>
      <c r="J675" s="10">
        <f t="shared" si="160"/>
        <v>2.83</v>
      </c>
      <c r="K675" s="11">
        <f t="shared" si="161"/>
        <v>0</v>
      </c>
      <c r="L675" s="13">
        <f t="shared" si="162"/>
        <v>4777356.96</v>
      </c>
      <c r="M675" s="17">
        <f t="shared" si="163"/>
        <v>4777356.96</v>
      </c>
    </row>
    <row r="676" spans="1:13" x14ac:dyDescent="0.3">
      <c r="A676" s="8">
        <v>7</v>
      </c>
      <c r="B676" s="9" t="s">
        <v>456</v>
      </c>
      <c r="C676" s="10">
        <v>9.86</v>
      </c>
      <c r="D676" s="10" t="s">
        <v>57</v>
      </c>
      <c r="E676" s="10">
        <v>2106844</v>
      </c>
      <c r="F676" s="3">
        <f t="shared" si="158"/>
        <v>2106844</v>
      </c>
      <c r="G676" s="4" t="s">
        <v>285</v>
      </c>
      <c r="H676" s="5">
        <f t="shared" si="159"/>
        <v>20773481.84</v>
      </c>
      <c r="I676" s="11">
        <v>0</v>
      </c>
      <c r="J676" s="10">
        <f t="shared" si="160"/>
        <v>9.86</v>
      </c>
      <c r="K676" s="11">
        <f t="shared" si="161"/>
        <v>0</v>
      </c>
      <c r="L676" s="13">
        <f t="shared" si="162"/>
        <v>20773481.84</v>
      </c>
      <c r="M676" s="17">
        <f t="shared" si="163"/>
        <v>20773481.84</v>
      </c>
    </row>
    <row r="677" spans="1:13" x14ac:dyDescent="0.3">
      <c r="A677" s="8">
        <v>8</v>
      </c>
      <c r="B677" s="9" t="s">
        <v>425</v>
      </c>
      <c r="C677" s="10">
        <v>1.18</v>
      </c>
      <c r="D677" s="10" t="s">
        <v>57</v>
      </c>
      <c r="E677" s="10">
        <v>1448649</v>
      </c>
      <c r="F677" s="3">
        <f t="shared" si="158"/>
        <v>1448649</v>
      </c>
      <c r="G677" s="4" t="s">
        <v>159</v>
      </c>
      <c r="H677" s="5">
        <f t="shared" si="159"/>
        <v>1709405.8199999998</v>
      </c>
      <c r="I677" s="11">
        <v>0</v>
      </c>
      <c r="J677" s="10">
        <f t="shared" si="160"/>
        <v>1.18</v>
      </c>
      <c r="K677" s="11">
        <f t="shared" si="161"/>
        <v>0</v>
      </c>
      <c r="L677" s="13">
        <f t="shared" si="162"/>
        <v>1709405.8199999998</v>
      </c>
      <c r="M677" s="17">
        <f t="shared" si="163"/>
        <v>1709405.8199999998</v>
      </c>
    </row>
    <row r="678" spans="1:13" x14ac:dyDescent="0.3">
      <c r="A678" s="8">
        <v>9</v>
      </c>
      <c r="B678" s="9" t="s">
        <v>177</v>
      </c>
      <c r="C678" s="10">
        <v>1.34</v>
      </c>
      <c r="D678" s="10" t="s">
        <v>57</v>
      </c>
      <c r="E678" s="10">
        <v>1773804</v>
      </c>
      <c r="F678" s="3">
        <f t="shared" si="158"/>
        <v>1773804</v>
      </c>
      <c r="G678" s="4" t="s">
        <v>424</v>
      </c>
      <c r="H678" s="5">
        <f t="shared" si="159"/>
        <v>2376897.3600000003</v>
      </c>
      <c r="I678" s="11">
        <v>0</v>
      </c>
      <c r="J678" s="10">
        <f t="shared" si="160"/>
        <v>1.34</v>
      </c>
      <c r="K678" s="11">
        <f t="shared" si="161"/>
        <v>0</v>
      </c>
      <c r="L678" s="13">
        <f t="shared" si="162"/>
        <v>2376897.3600000003</v>
      </c>
      <c r="M678" s="17">
        <f t="shared" si="163"/>
        <v>2376897.3600000003</v>
      </c>
    </row>
    <row r="679" spans="1:13" x14ac:dyDescent="0.3">
      <c r="A679" s="8">
        <v>10</v>
      </c>
      <c r="B679" s="9" t="s">
        <v>286</v>
      </c>
      <c r="C679" s="10">
        <v>79.333299999999994</v>
      </c>
      <c r="D679" s="10" t="s">
        <v>114</v>
      </c>
      <c r="E679" s="10">
        <v>60580</v>
      </c>
      <c r="F679" s="3">
        <f t="shared" si="158"/>
        <v>60580</v>
      </c>
      <c r="G679" s="4" t="s">
        <v>287</v>
      </c>
      <c r="H679" s="5">
        <f t="shared" si="159"/>
        <v>4806011.3139999993</v>
      </c>
      <c r="I679" s="11">
        <v>0</v>
      </c>
      <c r="J679" s="10">
        <f t="shared" si="160"/>
        <v>79.333299999999994</v>
      </c>
      <c r="K679" s="11">
        <f t="shared" si="161"/>
        <v>0</v>
      </c>
      <c r="L679" s="13">
        <f t="shared" si="162"/>
        <v>4806011.3139999993</v>
      </c>
      <c r="M679" s="17">
        <f t="shared" si="163"/>
        <v>4806011.3139999993</v>
      </c>
    </row>
    <row r="680" spans="1:13" x14ac:dyDescent="0.3">
      <c r="A680" s="8">
        <v>11</v>
      </c>
      <c r="B680" s="9" t="s">
        <v>145</v>
      </c>
      <c r="C680" s="10">
        <v>1.3206</v>
      </c>
      <c r="D680" s="10" t="s">
        <v>146</v>
      </c>
      <c r="E680" s="10">
        <v>21320983</v>
      </c>
      <c r="F680" s="3">
        <f t="shared" si="158"/>
        <v>21320983</v>
      </c>
      <c r="G680" s="4" t="s">
        <v>147</v>
      </c>
      <c r="H680" s="5">
        <f t="shared" si="159"/>
        <v>28156490.149799999</v>
      </c>
      <c r="I680" s="11">
        <v>0</v>
      </c>
      <c r="J680" s="10">
        <f t="shared" si="160"/>
        <v>1.3206</v>
      </c>
      <c r="K680" s="11">
        <f t="shared" si="161"/>
        <v>0</v>
      </c>
      <c r="L680" s="13">
        <f t="shared" si="162"/>
        <v>28156490.149799999</v>
      </c>
      <c r="M680" s="17">
        <f t="shared" si="163"/>
        <v>28156490.149799999</v>
      </c>
    </row>
    <row r="681" spans="1:13" x14ac:dyDescent="0.3">
      <c r="A681" s="8">
        <v>12</v>
      </c>
      <c r="B681" s="9" t="s">
        <v>148</v>
      </c>
      <c r="C681" s="10">
        <v>0.42980000000000002</v>
      </c>
      <c r="D681" s="10" t="s">
        <v>146</v>
      </c>
      <c r="E681" s="10">
        <v>22108474</v>
      </c>
      <c r="F681" s="3">
        <f t="shared" si="158"/>
        <v>22108474</v>
      </c>
      <c r="G681" s="4" t="s">
        <v>149</v>
      </c>
      <c r="H681" s="5">
        <f t="shared" si="159"/>
        <v>9502222.1251999997</v>
      </c>
      <c r="I681" s="11">
        <v>0</v>
      </c>
      <c r="J681" s="10">
        <f t="shared" si="160"/>
        <v>0.42980000000000002</v>
      </c>
      <c r="K681" s="11">
        <f t="shared" si="161"/>
        <v>0</v>
      </c>
      <c r="L681" s="13">
        <f t="shared" si="162"/>
        <v>9502222.1251999997</v>
      </c>
      <c r="M681" s="17">
        <f t="shared" si="163"/>
        <v>9502222.1251999997</v>
      </c>
    </row>
    <row r="682" spans="1:13" x14ac:dyDescent="0.3">
      <c r="A682" s="8">
        <v>13</v>
      </c>
      <c r="B682" s="9" t="s">
        <v>445</v>
      </c>
      <c r="C682" s="10">
        <v>0.04</v>
      </c>
      <c r="D682" s="10" t="s">
        <v>127</v>
      </c>
      <c r="E682" s="10">
        <v>3034617</v>
      </c>
      <c r="F682" s="3">
        <f t="shared" si="158"/>
        <v>3034617</v>
      </c>
      <c r="G682" s="4" t="s">
        <v>136</v>
      </c>
      <c r="H682" s="5">
        <f t="shared" si="159"/>
        <v>121384.68000000001</v>
      </c>
      <c r="I682" s="11">
        <v>0</v>
      </c>
      <c r="J682" s="10">
        <f t="shared" si="160"/>
        <v>0.04</v>
      </c>
      <c r="K682" s="11">
        <f t="shared" si="161"/>
        <v>0</v>
      </c>
      <c r="L682" s="13">
        <f t="shared" si="162"/>
        <v>121384.68000000001</v>
      </c>
      <c r="M682" s="17">
        <f t="shared" si="163"/>
        <v>121384.68000000001</v>
      </c>
    </row>
    <row r="683" spans="1:13" ht="19.5" customHeight="1" x14ac:dyDescent="0.3">
      <c r="A683" s="8">
        <v>14</v>
      </c>
      <c r="B683" s="9" t="s">
        <v>446</v>
      </c>
      <c r="C683" s="10">
        <v>0.51</v>
      </c>
      <c r="D683" s="10" t="s">
        <v>57</v>
      </c>
      <c r="E683" s="10">
        <v>1052495</v>
      </c>
      <c r="F683" s="3">
        <f t="shared" si="158"/>
        <v>1052495</v>
      </c>
      <c r="G683" s="4" t="s">
        <v>123</v>
      </c>
      <c r="H683" s="5">
        <f t="shared" si="159"/>
        <v>536772.44999999995</v>
      </c>
      <c r="I683" s="11">
        <v>0</v>
      </c>
      <c r="J683" s="10">
        <f t="shared" si="160"/>
        <v>0.51</v>
      </c>
      <c r="K683" s="11">
        <f t="shared" si="161"/>
        <v>0</v>
      </c>
      <c r="L683" s="13">
        <f t="shared" si="162"/>
        <v>536772.44999999995</v>
      </c>
      <c r="M683" s="17">
        <f t="shared" si="163"/>
        <v>536772.44999999995</v>
      </c>
    </row>
    <row r="684" spans="1:13" ht="18" customHeight="1" x14ac:dyDescent="0.3">
      <c r="A684" s="8">
        <v>15</v>
      </c>
      <c r="B684" s="9" t="s">
        <v>447</v>
      </c>
      <c r="C684" s="10">
        <v>1.19</v>
      </c>
      <c r="D684" s="10" t="s">
        <v>57</v>
      </c>
      <c r="E684" s="10">
        <v>558164</v>
      </c>
      <c r="F684" s="3">
        <f t="shared" si="158"/>
        <v>558164</v>
      </c>
      <c r="G684" s="4" t="s">
        <v>125</v>
      </c>
      <c r="H684" s="5">
        <f t="shared" si="159"/>
        <v>664215.15999999992</v>
      </c>
      <c r="I684" s="11">
        <v>0</v>
      </c>
      <c r="J684" s="10">
        <f t="shared" si="160"/>
        <v>1.19</v>
      </c>
      <c r="K684" s="11">
        <f t="shared" si="161"/>
        <v>0</v>
      </c>
      <c r="L684" s="13">
        <f t="shared" si="162"/>
        <v>664215.15999999992</v>
      </c>
      <c r="M684" s="17">
        <f t="shared" si="163"/>
        <v>664215.15999999992</v>
      </c>
    </row>
    <row r="685" spans="1:13" x14ac:dyDescent="0.3">
      <c r="A685" s="8">
        <v>16</v>
      </c>
      <c r="B685" s="9" t="s">
        <v>448</v>
      </c>
      <c r="C685" s="10">
        <v>0.27400000000000002</v>
      </c>
      <c r="D685" s="10" t="s">
        <v>103</v>
      </c>
      <c r="E685" s="10">
        <v>2202292</v>
      </c>
      <c r="F685" s="3">
        <f t="shared" si="158"/>
        <v>2202292</v>
      </c>
      <c r="G685" s="4" t="s">
        <v>183</v>
      </c>
      <c r="H685" s="5">
        <f t="shared" si="159"/>
        <v>603428.00800000003</v>
      </c>
      <c r="I685" s="11">
        <v>0</v>
      </c>
      <c r="J685" s="10">
        <f t="shared" si="160"/>
        <v>0.27400000000000002</v>
      </c>
      <c r="K685" s="11">
        <f t="shared" si="161"/>
        <v>0</v>
      </c>
      <c r="L685" s="13">
        <f t="shared" si="162"/>
        <v>603428.00800000003</v>
      </c>
      <c r="M685" s="17">
        <f t="shared" si="163"/>
        <v>603428.00800000003</v>
      </c>
    </row>
    <row r="686" spans="1:13" ht="33.6" x14ac:dyDescent="0.3">
      <c r="A686" s="8">
        <v>17</v>
      </c>
      <c r="B686" s="9" t="s">
        <v>161</v>
      </c>
      <c r="C686" s="10">
        <v>1.47</v>
      </c>
      <c r="D686" s="10" t="s">
        <v>114</v>
      </c>
      <c r="E686" s="10">
        <v>288748</v>
      </c>
      <c r="F686" s="3">
        <f t="shared" si="158"/>
        <v>288748</v>
      </c>
      <c r="G686" s="4" t="s">
        <v>162</v>
      </c>
      <c r="H686" s="5">
        <f t="shared" si="159"/>
        <v>424459.56</v>
      </c>
      <c r="I686" s="11">
        <v>0</v>
      </c>
      <c r="J686" s="10">
        <f t="shared" si="160"/>
        <v>1.47</v>
      </c>
      <c r="K686" s="11">
        <f t="shared" si="161"/>
        <v>0</v>
      </c>
      <c r="L686" s="13">
        <f t="shared" si="162"/>
        <v>424459.56</v>
      </c>
      <c r="M686" s="17">
        <f t="shared" si="163"/>
        <v>424459.56</v>
      </c>
    </row>
    <row r="687" spans="1:13" x14ac:dyDescent="0.3">
      <c r="A687" s="8">
        <v>18</v>
      </c>
      <c r="B687" s="9" t="s">
        <v>150</v>
      </c>
      <c r="C687" s="10">
        <v>5.96</v>
      </c>
      <c r="D687" s="10" t="s">
        <v>151</v>
      </c>
      <c r="E687" s="10">
        <v>811731</v>
      </c>
      <c r="F687" s="3">
        <f t="shared" si="158"/>
        <v>811731</v>
      </c>
      <c r="G687" s="4" t="s">
        <v>152</v>
      </c>
      <c r="H687" s="5">
        <f t="shared" si="159"/>
        <v>4837916.76</v>
      </c>
      <c r="I687" s="11">
        <v>0</v>
      </c>
      <c r="J687" s="10">
        <f t="shared" si="160"/>
        <v>5.96</v>
      </c>
      <c r="K687" s="11">
        <f t="shared" si="161"/>
        <v>0</v>
      </c>
      <c r="L687" s="13">
        <f t="shared" si="162"/>
        <v>4837916.76</v>
      </c>
      <c r="M687" s="17">
        <f t="shared" si="163"/>
        <v>4837916.76</v>
      </c>
    </row>
    <row r="688" spans="1:13" ht="16.5" customHeight="1" x14ac:dyDescent="0.3">
      <c r="A688" s="8">
        <v>19</v>
      </c>
      <c r="B688" s="9" t="s">
        <v>163</v>
      </c>
      <c r="C688" s="10">
        <v>1.4710000000000001</v>
      </c>
      <c r="D688" s="10" t="s">
        <v>36</v>
      </c>
      <c r="E688" s="10">
        <v>3996591</v>
      </c>
      <c r="F688" s="3">
        <f t="shared" si="158"/>
        <v>3996591</v>
      </c>
      <c r="G688" s="4" t="s">
        <v>462</v>
      </c>
      <c r="H688" s="5">
        <f t="shared" si="159"/>
        <v>5878985.3610000005</v>
      </c>
      <c r="I688" s="11">
        <v>0</v>
      </c>
      <c r="J688" s="10">
        <f t="shared" si="160"/>
        <v>1.4710000000000001</v>
      </c>
      <c r="K688" s="11">
        <f t="shared" si="161"/>
        <v>0</v>
      </c>
      <c r="L688" s="13">
        <f t="shared" si="162"/>
        <v>5878985.3610000005</v>
      </c>
      <c r="M688" s="17">
        <f t="shared" si="163"/>
        <v>5878985.3610000005</v>
      </c>
    </row>
    <row r="689" spans="1:13" x14ac:dyDescent="0.3">
      <c r="A689" s="8">
        <v>20</v>
      </c>
      <c r="B689" s="9" t="s">
        <v>165</v>
      </c>
      <c r="C689" s="10">
        <v>0.48299999999999998</v>
      </c>
      <c r="D689" s="10" t="s">
        <v>36</v>
      </c>
      <c r="E689" s="10">
        <v>4799682</v>
      </c>
      <c r="F689" s="3">
        <f t="shared" si="158"/>
        <v>4799682</v>
      </c>
      <c r="G689" s="4" t="s">
        <v>166</v>
      </c>
      <c r="H689" s="5">
        <f t="shared" si="159"/>
        <v>2318246.406</v>
      </c>
      <c r="I689" s="11">
        <v>0</v>
      </c>
      <c r="J689" s="10">
        <f t="shared" si="160"/>
        <v>0.48299999999999998</v>
      </c>
      <c r="K689" s="11">
        <f t="shared" si="161"/>
        <v>0</v>
      </c>
      <c r="L689" s="13">
        <f t="shared" si="162"/>
        <v>2318246.406</v>
      </c>
      <c r="M689" s="17">
        <f t="shared" si="163"/>
        <v>2318246.406</v>
      </c>
    </row>
    <row r="690" spans="1:13" ht="18.75" customHeight="1" x14ac:dyDescent="0.3">
      <c r="A690" s="8">
        <v>21</v>
      </c>
      <c r="B690" s="9" t="s">
        <v>193</v>
      </c>
      <c r="C690" s="10">
        <v>3.5000000000000001E-3</v>
      </c>
      <c r="D690" s="10" t="s">
        <v>36</v>
      </c>
      <c r="E690" s="10">
        <v>12419192</v>
      </c>
      <c r="F690" s="3">
        <f t="shared" si="158"/>
        <v>12419192</v>
      </c>
      <c r="G690" s="4" t="s">
        <v>194</v>
      </c>
      <c r="H690" s="5">
        <f t="shared" si="159"/>
        <v>43467.171999999999</v>
      </c>
      <c r="I690" s="11">
        <v>0</v>
      </c>
      <c r="J690" s="10">
        <f t="shared" si="160"/>
        <v>3.5000000000000001E-3</v>
      </c>
      <c r="K690" s="11">
        <f t="shared" si="161"/>
        <v>0</v>
      </c>
      <c r="L690" s="13">
        <f t="shared" si="162"/>
        <v>43467.171999999999</v>
      </c>
      <c r="M690" s="17">
        <f t="shared" si="163"/>
        <v>43467.171999999999</v>
      </c>
    </row>
    <row r="691" spans="1:13" s="25" customFormat="1" x14ac:dyDescent="0.3">
      <c r="A691" s="1" t="s">
        <v>548</v>
      </c>
      <c r="B691" s="2" t="s">
        <v>549</v>
      </c>
      <c r="C691" s="2"/>
      <c r="D691" s="2"/>
      <c r="E691" s="2">
        <v>0</v>
      </c>
      <c r="F691" s="3">
        <f t="shared" si="158"/>
        <v>0</v>
      </c>
      <c r="G691" s="4"/>
      <c r="H691" s="5"/>
      <c r="I691" s="6"/>
      <c r="J691" s="6"/>
      <c r="K691" s="5"/>
      <c r="L691" s="19"/>
      <c r="M691" s="17"/>
    </row>
    <row r="692" spans="1:13" x14ac:dyDescent="0.3">
      <c r="A692" s="8">
        <v>1</v>
      </c>
      <c r="B692" s="9" t="s">
        <v>419</v>
      </c>
      <c r="C692" s="10">
        <v>1.76</v>
      </c>
      <c r="D692" s="10" t="s">
        <v>57</v>
      </c>
      <c r="E692" s="10">
        <v>1688112</v>
      </c>
      <c r="F692" s="3">
        <f t="shared" si="158"/>
        <v>1688112</v>
      </c>
      <c r="G692" s="4" t="s">
        <v>281</v>
      </c>
      <c r="H692" s="5">
        <f t="shared" si="159"/>
        <v>2971077.12</v>
      </c>
      <c r="I692" s="11">
        <v>0</v>
      </c>
      <c r="J692" s="10">
        <f t="shared" ref="J692:J715" si="164">+C692</f>
        <v>1.76</v>
      </c>
      <c r="K692" s="11">
        <f t="shared" ref="K692:K715" si="165">+I692*G692</f>
        <v>0</v>
      </c>
      <c r="L692" s="13">
        <f t="shared" ref="L692:L715" si="166">+J692*G692</f>
        <v>2971077.12</v>
      </c>
      <c r="M692" s="17">
        <f t="shared" si="163"/>
        <v>2971077.12</v>
      </c>
    </row>
    <row r="693" spans="1:13" x14ac:dyDescent="0.3">
      <c r="A693" s="8">
        <v>2</v>
      </c>
      <c r="B693" s="9" t="s">
        <v>284</v>
      </c>
      <c r="C693" s="10">
        <v>11.78</v>
      </c>
      <c r="D693" s="10" t="s">
        <v>57</v>
      </c>
      <c r="E693" s="10">
        <v>2606860</v>
      </c>
      <c r="F693" s="3">
        <f t="shared" si="158"/>
        <v>2606860</v>
      </c>
      <c r="G693" s="4" t="s">
        <v>444</v>
      </c>
      <c r="H693" s="5">
        <f t="shared" si="159"/>
        <v>30708810.799999997</v>
      </c>
      <c r="I693" s="11">
        <v>0</v>
      </c>
      <c r="J693" s="10">
        <f t="shared" si="164"/>
        <v>11.78</v>
      </c>
      <c r="K693" s="11">
        <f t="shared" si="165"/>
        <v>0</v>
      </c>
      <c r="L693" s="13">
        <f t="shared" si="166"/>
        <v>30708810.799999997</v>
      </c>
      <c r="M693" s="17">
        <f t="shared" si="163"/>
        <v>30708810.799999997</v>
      </c>
    </row>
    <row r="694" spans="1:13" x14ac:dyDescent="0.3">
      <c r="A694" s="8">
        <v>3</v>
      </c>
      <c r="B694" s="9" t="s">
        <v>157</v>
      </c>
      <c r="C694" s="10">
        <v>1.2</v>
      </c>
      <c r="D694" s="10" t="s">
        <v>57</v>
      </c>
      <c r="E694" s="10">
        <v>1688112</v>
      </c>
      <c r="F694" s="3">
        <f t="shared" si="158"/>
        <v>1688112</v>
      </c>
      <c r="G694" s="4" t="s">
        <v>281</v>
      </c>
      <c r="H694" s="5">
        <f t="shared" si="159"/>
        <v>2025734.4</v>
      </c>
      <c r="I694" s="11">
        <v>0</v>
      </c>
      <c r="J694" s="10">
        <f t="shared" si="164"/>
        <v>1.2</v>
      </c>
      <c r="K694" s="11">
        <f t="shared" si="165"/>
        <v>0</v>
      </c>
      <c r="L694" s="13">
        <f t="shared" si="166"/>
        <v>2025734.4</v>
      </c>
      <c r="M694" s="17">
        <f t="shared" si="163"/>
        <v>2025734.4</v>
      </c>
    </row>
    <row r="695" spans="1:13" x14ac:dyDescent="0.3">
      <c r="A695" s="8">
        <v>4</v>
      </c>
      <c r="B695" s="9" t="s">
        <v>155</v>
      </c>
      <c r="C695" s="10">
        <v>1.92</v>
      </c>
      <c r="D695" s="10" t="s">
        <v>57</v>
      </c>
      <c r="E695" s="10">
        <v>2526796</v>
      </c>
      <c r="F695" s="3">
        <f t="shared" si="158"/>
        <v>2526796</v>
      </c>
      <c r="G695" s="4" t="s">
        <v>420</v>
      </c>
      <c r="H695" s="5">
        <f t="shared" si="159"/>
        <v>4851448.3199999994</v>
      </c>
      <c r="I695" s="11">
        <v>0</v>
      </c>
      <c r="J695" s="10">
        <f t="shared" si="164"/>
        <v>1.92</v>
      </c>
      <c r="K695" s="11">
        <f t="shared" si="165"/>
        <v>0</v>
      </c>
      <c r="L695" s="13">
        <f t="shared" si="166"/>
        <v>4851448.3199999994</v>
      </c>
      <c r="M695" s="17">
        <f t="shared" si="163"/>
        <v>4851448.3199999994</v>
      </c>
    </row>
    <row r="696" spans="1:13" x14ac:dyDescent="0.3">
      <c r="A696" s="8">
        <v>5</v>
      </c>
      <c r="B696" s="9" t="s">
        <v>157</v>
      </c>
      <c r="C696" s="10">
        <v>2.91</v>
      </c>
      <c r="D696" s="10" t="s">
        <v>57</v>
      </c>
      <c r="E696" s="10">
        <v>1688112</v>
      </c>
      <c r="F696" s="3">
        <f t="shared" si="158"/>
        <v>1688112</v>
      </c>
      <c r="G696" s="4" t="s">
        <v>281</v>
      </c>
      <c r="H696" s="5">
        <f t="shared" si="159"/>
        <v>4912405.92</v>
      </c>
      <c r="I696" s="11">
        <v>0</v>
      </c>
      <c r="J696" s="10">
        <f t="shared" si="164"/>
        <v>2.91</v>
      </c>
      <c r="K696" s="11">
        <f t="shared" si="165"/>
        <v>0</v>
      </c>
      <c r="L696" s="13">
        <f t="shared" si="166"/>
        <v>4912405.92</v>
      </c>
      <c r="M696" s="17">
        <f t="shared" si="163"/>
        <v>4912405.92</v>
      </c>
    </row>
    <row r="697" spans="1:13" x14ac:dyDescent="0.3">
      <c r="A697" s="8">
        <v>6</v>
      </c>
      <c r="B697" s="9" t="s">
        <v>155</v>
      </c>
      <c r="C697" s="10">
        <v>1.96</v>
      </c>
      <c r="D697" s="10" t="s">
        <v>57</v>
      </c>
      <c r="E697" s="10">
        <v>2526796</v>
      </c>
      <c r="F697" s="3">
        <f t="shared" si="158"/>
        <v>2526796</v>
      </c>
      <c r="G697" s="4" t="s">
        <v>420</v>
      </c>
      <c r="H697" s="5">
        <f t="shared" si="159"/>
        <v>4952520.16</v>
      </c>
      <c r="I697" s="11">
        <v>0</v>
      </c>
      <c r="J697" s="10">
        <f t="shared" si="164"/>
        <v>1.96</v>
      </c>
      <c r="K697" s="11">
        <f t="shared" si="165"/>
        <v>0</v>
      </c>
      <c r="L697" s="13">
        <f t="shared" si="166"/>
        <v>4952520.16</v>
      </c>
      <c r="M697" s="17">
        <f t="shared" si="163"/>
        <v>4952520.16</v>
      </c>
    </row>
    <row r="698" spans="1:13" x14ac:dyDescent="0.3">
      <c r="A698" s="8">
        <v>7</v>
      </c>
      <c r="B698" s="9" t="s">
        <v>422</v>
      </c>
      <c r="C698" s="10">
        <v>29.02</v>
      </c>
      <c r="D698" s="10" t="s">
        <v>57</v>
      </c>
      <c r="E698" s="10">
        <v>2960824</v>
      </c>
      <c r="F698" s="3">
        <f t="shared" si="158"/>
        <v>2960824</v>
      </c>
      <c r="G698" s="4" t="s">
        <v>443</v>
      </c>
      <c r="H698" s="5">
        <f t="shared" si="159"/>
        <v>85923112.480000004</v>
      </c>
      <c r="I698" s="11">
        <v>0</v>
      </c>
      <c r="J698" s="10">
        <f t="shared" si="164"/>
        <v>29.02</v>
      </c>
      <c r="K698" s="11">
        <f t="shared" si="165"/>
        <v>0</v>
      </c>
      <c r="L698" s="13">
        <f t="shared" si="166"/>
        <v>85923112.480000004</v>
      </c>
      <c r="M698" s="17">
        <f t="shared" si="163"/>
        <v>85923112.480000004</v>
      </c>
    </row>
    <row r="699" spans="1:13" x14ac:dyDescent="0.3">
      <c r="A699" s="8">
        <v>8</v>
      </c>
      <c r="B699" s="9" t="s">
        <v>157</v>
      </c>
      <c r="C699" s="10">
        <v>2.83</v>
      </c>
      <c r="D699" s="10" t="s">
        <v>57</v>
      </c>
      <c r="E699" s="10">
        <v>1688112</v>
      </c>
      <c r="F699" s="3">
        <f t="shared" si="158"/>
        <v>1688112</v>
      </c>
      <c r="G699" s="4" t="s">
        <v>281</v>
      </c>
      <c r="H699" s="5">
        <f t="shared" si="159"/>
        <v>4777356.96</v>
      </c>
      <c r="I699" s="11">
        <v>0</v>
      </c>
      <c r="J699" s="10">
        <f t="shared" si="164"/>
        <v>2.83</v>
      </c>
      <c r="K699" s="11">
        <f t="shared" si="165"/>
        <v>0</v>
      </c>
      <c r="L699" s="13">
        <f t="shared" si="166"/>
        <v>4777356.96</v>
      </c>
      <c r="M699" s="17">
        <f t="shared" si="163"/>
        <v>4777356.96</v>
      </c>
    </row>
    <row r="700" spans="1:13" x14ac:dyDescent="0.3">
      <c r="A700" s="8">
        <v>9</v>
      </c>
      <c r="B700" s="9" t="s">
        <v>284</v>
      </c>
      <c r="C700" s="10">
        <v>15.77</v>
      </c>
      <c r="D700" s="10" t="s">
        <v>57</v>
      </c>
      <c r="E700" s="10">
        <v>2606860</v>
      </c>
      <c r="F700" s="3">
        <f t="shared" si="158"/>
        <v>2606860</v>
      </c>
      <c r="G700" s="4" t="s">
        <v>444</v>
      </c>
      <c r="H700" s="5">
        <f t="shared" si="159"/>
        <v>41110182.199999996</v>
      </c>
      <c r="I700" s="11">
        <v>0</v>
      </c>
      <c r="J700" s="10">
        <f t="shared" si="164"/>
        <v>15.77</v>
      </c>
      <c r="K700" s="11">
        <f t="shared" si="165"/>
        <v>0</v>
      </c>
      <c r="L700" s="13">
        <f t="shared" si="166"/>
        <v>41110182.199999996</v>
      </c>
      <c r="M700" s="17">
        <f t="shared" si="163"/>
        <v>41110182.199999996</v>
      </c>
    </row>
    <row r="701" spans="1:13" x14ac:dyDescent="0.3">
      <c r="A701" s="8">
        <v>10</v>
      </c>
      <c r="B701" s="9" t="s">
        <v>419</v>
      </c>
      <c r="C701" s="10">
        <v>1.07</v>
      </c>
      <c r="D701" s="10" t="s">
        <v>57</v>
      </c>
      <c r="E701" s="10">
        <v>1688112</v>
      </c>
      <c r="F701" s="3">
        <f t="shared" si="158"/>
        <v>1688112</v>
      </c>
      <c r="G701" s="4" t="s">
        <v>281</v>
      </c>
      <c r="H701" s="5">
        <f t="shared" si="159"/>
        <v>1806279.84</v>
      </c>
      <c r="I701" s="11">
        <v>0</v>
      </c>
      <c r="J701" s="10">
        <f t="shared" si="164"/>
        <v>1.07</v>
      </c>
      <c r="K701" s="11">
        <f t="shared" si="165"/>
        <v>0</v>
      </c>
      <c r="L701" s="13">
        <f t="shared" si="166"/>
        <v>1806279.84</v>
      </c>
      <c r="M701" s="17">
        <f t="shared" si="163"/>
        <v>1806279.84</v>
      </c>
    </row>
    <row r="702" spans="1:13" x14ac:dyDescent="0.3">
      <c r="A702" s="8">
        <v>11</v>
      </c>
      <c r="B702" s="9" t="s">
        <v>177</v>
      </c>
      <c r="C702" s="10">
        <v>1.1399999999999999</v>
      </c>
      <c r="D702" s="10" t="s">
        <v>57</v>
      </c>
      <c r="E702" s="10">
        <v>1773804</v>
      </c>
      <c r="F702" s="3">
        <f t="shared" si="158"/>
        <v>1773804</v>
      </c>
      <c r="G702" s="4" t="s">
        <v>424</v>
      </c>
      <c r="H702" s="5">
        <f t="shared" si="159"/>
        <v>2022136.5599999998</v>
      </c>
      <c r="I702" s="11">
        <v>0</v>
      </c>
      <c r="J702" s="10">
        <f t="shared" si="164"/>
        <v>1.1399999999999999</v>
      </c>
      <c r="K702" s="11">
        <f t="shared" si="165"/>
        <v>0</v>
      </c>
      <c r="L702" s="13">
        <f t="shared" si="166"/>
        <v>2022136.5599999998</v>
      </c>
      <c r="M702" s="17">
        <f t="shared" si="163"/>
        <v>2022136.5599999998</v>
      </c>
    </row>
    <row r="703" spans="1:13" x14ac:dyDescent="0.3">
      <c r="A703" s="8">
        <v>12</v>
      </c>
      <c r="B703" s="9" t="s">
        <v>177</v>
      </c>
      <c r="C703" s="10">
        <v>0.55000000000000004</v>
      </c>
      <c r="D703" s="10" t="s">
        <v>57</v>
      </c>
      <c r="E703" s="10">
        <v>1773804</v>
      </c>
      <c r="F703" s="3">
        <f t="shared" si="158"/>
        <v>1773804</v>
      </c>
      <c r="G703" s="4" t="s">
        <v>424</v>
      </c>
      <c r="H703" s="5">
        <f t="shared" si="159"/>
        <v>975592.20000000007</v>
      </c>
      <c r="I703" s="11">
        <v>0</v>
      </c>
      <c r="J703" s="10">
        <f t="shared" si="164"/>
        <v>0.55000000000000004</v>
      </c>
      <c r="K703" s="11">
        <f t="shared" si="165"/>
        <v>0</v>
      </c>
      <c r="L703" s="13">
        <f t="shared" si="166"/>
        <v>975592.20000000007</v>
      </c>
      <c r="M703" s="17">
        <f t="shared" si="163"/>
        <v>975592.20000000007</v>
      </c>
    </row>
    <row r="704" spans="1:13" x14ac:dyDescent="0.3">
      <c r="A704" s="8">
        <v>13</v>
      </c>
      <c r="B704" s="9" t="s">
        <v>425</v>
      </c>
      <c r="C704" s="10">
        <v>3.12</v>
      </c>
      <c r="D704" s="10" t="s">
        <v>57</v>
      </c>
      <c r="E704" s="10">
        <v>1448649</v>
      </c>
      <c r="F704" s="3">
        <f t="shared" si="158"/>
        <v>1448649</v>
      </c>
      <c r="G704" s="4" t="s">
        <v>159</v>
      </c>
      <c r="H704" s="5">
        <f t="shared" si="159"/>
        <v>4519784.88</v>
      </c>
      <c r="I704" s="11">
        <v>0</v>
      </c>
      <c r="J704" s="10">
        <f t="shared" si="164"/>
        <v>3.12</v>
      </c>
      <c r="K704" s="11">
        <f t="shared" si="165"/>
        <v>0</v>
      </c>
      <c r="L704" s="13">
        <f t="shared" si="166"/>
        <v>4519784.88</v>
      </c>
      <c r="M704" s="17">
        <f t="shared" si="163"/>
        <v>4519784.88</v>
      </c>
    </row>
    <row r="705" spans="1:13" x14ac:dyDescent="0.3">
      <c r="A705" s="8">
        <v>14</v>
      </c>
      <c r="B705" s="9" t="s">
        <v>286</v>
      </c>
      <c r="C705" s="10">
        <v>169.33330000000001</v>
      </c>
      <c r="D705" s="10" t="s">
        <v>114</v>
      </c>
      <c r="E705" s="10">
        <v>60580</v>
      </c>
      <c r="F705" s="3">
        <f t="shared" si="158"/>
        <v>60580</v>
      </c>
      <c r="G705" s="4" t="s">
        <v>287</v>
      </c>
      <c r="H705" s="5">
        <f t="shared" si="159"/>
        <v>10258211.314000001</v>
      </c>
      <c r="I705" s="11">
        <v>0</v>
      </c>
      <c r="J705" s="11">
        <f t="shared" si="164"/>
        <v>169.33330000000001</v>
      </c>
      <c r="K705" s="11">
        <f t="shared" si="165"/>
        <v>0</v>
      </c>
      <c r="L705" s="13">
        <f t="shared" si="166"/>
        <v>10258211.314000001</v>
      </c>
      <c r="M705" s="17">
        <f t="shared" si="163"/>
        <v>10258211.314000001</v>
      </c>
    </row>
    <row r="706" spans="1:13" x14ac:dyDescent="0.3">
      <c r="A706" s="8">
        <v>15</v>
      </c>
      <c r="B706" s="9" t="s">
        <v>145</v>
      </c>
      <c r="C706" s="10">
        <v>1.4281999999999999</v>
      </c>
      <c r="D706" s="10" t="s">
        <v>146</v>
      </c>
      <c r="E706" s="10">
        <v>21320983</v>
      </c>
      <c r="F706" s="3">
        <f t="shared" si="158"/>
        <v>21320983</v>
      </c>
      <c r="G706" s="4" t="s">
        <v>147</v>
      </c>
      <c r="H706" s="5">
        <f t="shared" si="159"/>
        <v>30450627.920599997</v>
      </c>
      <c r="I706" s="11">
        <v>0</v>
      </c>
      <c r="J706" s="11">
        <f t="shared" si="164"/>
        <v>1.4281999999999999</v>
      </c>
      <c r="K706" s="11">
        <f t="shared" si="165"/>
        <v>0</v>
      </c>
      <c r="L706" s="13">
        <f t="shared" si="166"/>
        <v>30450627.920599997</v>
      </c>
      <c r="M706" s="17">
        <f t="shared" si="163"/>
        <v>30450627.920599997</v>
      </c>
    </row>
    <row r="707" spans="1:13" x14ac:dyDescent="0.3">
      <c r="A707" s="8">
        <v>16</v>
      </c>
      <c r="B707" s="9" t="s">
        <v>148</v>
      </c>
      <c r="C707" s="10">
        <v>2.9944000000000002</v>
      </c>
      <c r="D707" s="10" t="s">
        <v>146</v>
      </c>
      <c r="E707" s="10">
        <v>22108474</v>
      </c>
      <c r="F707" s="3">
        <f t="shared" si="158"/>
        <v>22108474</v>
      </c>
      <c r="G707" s="4" t="s">
        <v>149</v>
      </c>
      <c r="H707" s="5">
        <f t="shared" si="159"/>
        <v>66201614.545600004</v>
      </c>
      <c r="I707" s="11">
        <v>0</v>
      </c>
      <c r="J707" s="11">
        <f t="shared" si="164"/>
        <v>2.9944000000000002</v>
      </c>
      <c r="K707" s="11">
        <f t="shared" si="165"/>
        <v>0</v>
      </c>
      <c r="L707" s="13">
        <f t="shared" si="166"/>
        <v>66201614.545600004</v>
      </c>
      <c r="M707" s="17">
        <f t="shared" si="163"/>
        <v>66201614.545600004</v>
      </c>
    </row>
    <row r="708" spans="1:13" x14ac:dyDescent="0.3">
      <c r="A708" s="8">
        <v>17</v>
      </c>
      <c r="B708" s="9" t="s">
        <v>150</v>
      </c>
      <c r="C708" s="10">
        <v>9.5</v>
      </c>
      <c r="D708" s="10" t="s">
        <v>151</v>
      </c>
      <c r="E708" s="10">
        <v>811731</v>
      </c>
      <c r="F708" s="3">
        <f t="shared" si="158"/>
        <v>811731</v>
      </c>
      <c r="G708" s="4" t="s">
        <v>152</v>
      </c>
      <c r="H708" s="5">
        <f t="shared" si="159"/>
        <v>7711444.5</v>
      </c>
      <c r="I708" s="11">
        <v>0</v>
      </c>
      <c r="J708" s="10">
        <f t="shared" si="164"/>
        <v>9.5</v>
      </c>
      <c r="K708" s="11">
        <f t="shared" si="165"/>
        <v>0</v>
      </c>
      <c r="L708" s="13">
        <f t="shared" si="166"/>
        <v>7711444.5</v>
      </c>
      <c r="M708" s="17">
        <f t="shared" si="163"/>
        <v>7711444.5</v>
      </c>
    </row>
    <row r="709" spans="1:13" x14ac:dyDescent="0.3">
      <c r="A709" s="8">
        <v>18</v>
      </c>
      <c r="B709" s="9" t="s">
        <v>445</v>
      </c>
      <c r="C709" s="10">
        <v>6.4000000000000001E-2</v>
      </c>
      <c r="D709" s="10" t="s">
        <v>127</v>
      </c>
      <c r="E709" s="10">
        <v>3034617</v>
      </c>
      <c r="F709" s="3">
        <f t="shared" si="158"/>
        <v>3034617</v>
      </c>
      <c r="G709" s="4" t="s">
        <v>136</v>
      </c>
      <c r="H709" s="5">
        <f t="shared" si="159"/>
        <v>194215.48800000001</v>
      </c>
      <c r="I709" s="11">
        <v>0</v>
      </c>
      <c r="J709" s="11">
        <f t="shared" si="164"/>
        <v>6.4000000000000001E-2</v>
      </c>
      <c r="K709" s="11">
        <f t="shared" si="165"/>
        <v>0</v>
      </c>
      <c r="L709" s="13">
        <f t="shared" si="166"/>
        <v>194215.48800000001</v>
      </c>
      <c r="M709" s="17">
        <f t="shared" si="163"/>
        <v>194215.48800000001</v>
      </c>
    </row>
    <row r="710" spans="1:13" ht="16.5" customHeight="1" x14ac:dyDescent="0.3">
      <c r="A710" s="8">
        <v>19</v>
      </c>
      <c r="B710" s="9" t="s">
        <v>446</v>
      </c>
      <c r="C710" s="10">
        <v>2.13</v>
      </c>
      <c r="D710" s="10" t="s">
        <v>57</v>
      </c>
      <c r="E710" s="10">
        <v>1052495</v>
      </c>
      <c r="F710" s="3">
        <f t="shared" si="158"/>
        <v>1052495</v>
      </c>
      <c r="G710" s="4" t="s">
        <v>123</v>
      </c>
      <c r="H710" s="5">
        <f t="shared" si="159"/>
        <v>2241814.35</v>
      </c>
      <c r="I710" s="11">
        <v>0</v>
      </c>
      <c r="J710" s="10">
        <f t="shared" si="164"/>
        <v>2.13</v>
      </c>
      <c r="K710" s="11">
        <f t="shared" si="165"/>
        <v>0</v>
      </c>
      <c r="L710" s="13">
        <f t="shared" si="166"/>
        <v>2241814.35</v>
      </c>
      <c r="M710" s="17">
        <f t="shared" si="163"/>
        <v>2241814.35</v>
      </c>
    </row>
    <row r="711" spans="1:13" ht="16.5" customHeight="1" x14ac:dyDescent="0.3">
      <c r="A711" s="8">
        <v>20</v>
      </c>
      <c r="B711" s="9" t="s">
        <v>447</v>
      </c>
      <c r="C711" s="10">
        <v>3.41</v>
      </c>
      <c r="D711" s="10" t="s">
        <v>57</v>
      </c>
      <c r="E711" s="10">
        <v>558164</v>
      </c>
      <c r="F711" s="3">
        <f t="shared" ref="F711:F774" si="167">ROUND(G711,0)</f>
        <v>558164</v>
      </c>
      <c r="G711" s="4" t="s">
        <v>125</v>
      </c>
      <c r="H711" s="5">
        <f t="shared" si="159"/>
        <v>1903339.24</v>
      </c>
      <c r="I711" s="11">
        <v>0</v>
      </c>
      <c r="J711" s="10">
        <f t="shared" si="164"/>
        <v>3.41</v>
      </c>
      <c r="K711" s="11">
        <f t="shared" si="165"/>
        <v>0</v>
      </c>
      <c r="L711" s="13">
        <f t="shared" si="166"/>
        <v>1903339.24</v>
      </c>
      <c r="M711" s="17">
        <f t="shared" si="163"/>
        <v>1903339.24</v>
      </c>
    </row>
    <row r="712" spans="1:13" ht="16.5" customHeight="1" x14ac:dyDescent="0.3">
      <c r="A712" s="8">
        <v>21</v>
      </c>
      <c r="B712" s="9" t="s">
        <v>448</v>
      </c>
      <c r="C712" s="10">
        <v>0.42599999999999999</v>
      </c>
      <c r="D712" s="10" t="s">
        <v>103</v>
      </c>
      <c r="E712" s="10">
        <v>2202292</v>
      </c>
      <c r="F712" s="3">
        <f t="shared" si="167"/>
        <v>2202292</v>
      </c>
      <c r="G712" s="4" t="s">
        <v>183</v>
      </c>
      <c r="H712" s="5">
        <f t="shared" si="159"/>
        <v>938176.39199999999</v>
      </c>
      <c r="I712" s="11">
        <v>0</v>
      </c>
      <c r="J712" s="11">
        <f t="shared" si="164"/>
        <v>0.42599999999999999</v>
      </c>
      <c r="K712" s="11">
        <f t="shared" si="165"/>
        <v>0</v>
      </c>
      <c r="L712" s="13">
        <f t="shared" si="166"/>
        <v>938176.39199999999</v>
      </c>
      <c r="M712" s="17">
        <f t="shared" si="163"/>
        <v>938176.39199999999</v>
      </c>
    </row>
    <row r="713" spans="1:13" ht="16.5" customHeight="1" x14ac:dyDescent="0.3">
      <c r="A713" s="8">
        <v>22</v>
      </c>
      <c r="B713" s="9" t="s">
        <v>163</v>
      </c>
      <c r="C713" s="10">
        <v>15.531000000000001</v>
      </c>
      <c r="D713" s="10" t="s">
        <v>36</v>
      </c>
      <c r="E713" s="10">
        <v>3996591</v>
      </c>
      <c r="F713" s="3">
        <f t="shared" si="167"/>
        <v>3996591</v>
      </c>
      <c r="G713" s="4" t="s">
        <v>462</v>
      </c>
      <c r="H713" s="5">
        <f t="shared" si="159"/>
        <v>62071054.821000002</v>
      </c>
      <c r="I713" s="11">
        <v>0</v>
      </c>
      <c r="J713" s="11">
        <f t="shared" si="164"/>
        <v>15.531000000000001</v>
      </c>
      <c r="K713" s="11">
        <f t="shared" si="165"/>
        <v>0</v>
      </c>
      <c r="L713" s="13">
        <f t="shared" si="166"/>
        <v>62071054.821000002</v>
      </c>
      <c r="M713" s="17">
        <f t="shared" si="163"/>
        <v>62071054.821000002</v>
      </c>
    </row>
    <row r="714" spans="1:13" ht="16.5" customHeight="1" x14ac:dyDescent="0.3">
      <c r="A714" s="8">
        <v>23</v>
      </c>
      <c r="B714" s="9" t="s">
        <v>163</v>
      </c>
      <c r="C714" s="10">
        <v>42.6</v>
      </c>
      <c r="D714" s="10" t="s">
        <v>57</v>
      </c>
      <c r="E714" s="10">
        <v>208073</v>
      </c>
      <c r="F714" s="3">
        <f t="shared" si="167"/>
        <v>208073</v>
      </c>
      <c r="G714" s="4" t="s">
        <v>428</v>
      </c>
      <c r="H714" s="5">
        <f t="shared" si="159"/>
        <v>8863909.8000000007</v>
      </c>
      <c r="I714" s="11">
        <v>0</v>
      </c>
      <c r="J714" s="11">
        <f t="shared" si="164"/>
        <v>42.6</v>
      </c>
      <c r="K714" s="11">
        <f t="shared" si="165"/>
        <v>0</v>
      </c>
      <c r="L714" s="13">
        <f t="shared" si="166"/>
        <v>8863909.8000000007</v>
      </c>
      <c r="M714" s="17">
        <f t="shared" si="163"/>
        <v>8863909.8000000007</v>
      </c>
    </row>
    <row r="715" spans="1:13" x14ac:dyDescent="0.3">
      <c r="A715" s="8">
        <v>24</v>
      </c>
      <c r="B715" s="9" t="s">
        <v>165</v>
      </c>
      <c r="C715" s="10">
        <v>1.98</v>
      </c>
      <c r="D715" s="10" t="s">
        <v>36</v>
      </c>
      <c r="E715" s="10">
        <v>4799682</v>
      </c>
      <c r="F715" s="3">
        <f t="shared" si="167"/>
        <v>4799682</v>
      </c>
      <c r="G715" s="4" t="s">
        <v>166</v>
      </c>
      <c r="H715" s="5">
        <f t="shared" si="159"/>
        <v>9503370.3599999994</v>
      </c>
      <c r="I715" s="11">
        <v>0</v>
      </c>
      <c r="J715" s="11">
        <f t="shared" si="164"/>
        <v>1.98</v>
      </c>
      <c r="K715" s="11">
        <f t="shared" si="165"/>
        <v>0</v>
      </c>
      <c r="L715" s="13">
        <f t="shared" si="166"/>
        <v>9503370.3599999994</v>
      </c>
      <c r="M715" s="17">
        <f t="shared" si="163"/>
        <v>9503370.3599999994</v>
      </c>
    </row>
    <row r="716" spans="1:13" s="25" customFormat="1" x14ac:dyDescent="0.3">
      <c r="A716" s="1" t="s">
        <v>550</v>
      </c>
      <c r="B716" s="2" t="s">
        <v>551</v>
      </c>
      <c r="C716" s="2"/>
      <c r="D716" s="2"/>
      <c r="E716" s="2">
        <v>0</v>
      </c>
      <c r="F716" s="3">
        <f t="shared" si="167"/>
        <v>0</v>
      </c>
      <c r="G716" s="4"/>
      <c r="H716" s="5"/>
      <c r="I716" s="6"/>
      <c r="J716" s="6"/>
      <c r="K716" s="5"/>
      <c r="L716" s="19"/>
      <c r="M716" s="17"/>
    </row>
    <row r="717" spans="1:13" x14ac:dyDescent="0.3">
      <c r="A717" s="8">
        <v>1</v>
      </c>
      <c r="B717" s="9" t="s">
        <v>422</v>
      </c>
      <c r="C717" s="10">
        <v>27.34</v>
      </c>
      <c r="D717" s="10" t="s">
        <v>57</v>
      </c>
      <c r="E717" s="10">
        <v>2960824</v>
      </c>
      <c r="F717" s="3">
        <f t="shared" si="167"/>
        <v>2960824</v>
      </c>
      <c r="G717" s="4" t="s">
        <v>443</v>
      </c>
      <c r="H717" s="5">
        <f t="shared" ref="H717:H780" si="168">G717*C717</f>
        <v>80948928.159999996</v>
      </c>
      <c r="I717" s="11">
        <v>0</v>
      </c>
      <c r="J717" s="10">
        <f t="shared" ref="J717:J729" si="169">+C717</f>
        <v>27.34</v>
      </c>
      <c r="K717" s="11">
        <f t="shared" ref="K717:K729" si="170">+I717*G717</f>
        <v>0</v>
      </c>
      <c r="L717" s="13">
        <f t="shared" ref="L717:L729" si="171">+J717*G717</f>
        <v>80948928.159999996</v>
      </c>
      <c r="M717" s="17">
        <f t="shared" si="163"/>
        <v>80948928.159999996</v>
      </c>
    </row>
    <row r="718" spans="1:13" x14ac:dyDescent="0.3">
      <c r="A718" s="8">
        <v>2</v>
      </c>
      <c r="B718" s="9" t="s">
        <v>155</v>
      </c>
      <c r="C718" s="10">
        <v>6.72</v>
      </c>
      <c r="D718" s="10" t="s">
        <v>57</v>
      </c>
      <c r="E718" s="10">
        <v>2526796</v>
      </c>
      <c r="F718" s="3">
        <f t="shared" si="167"/>
        <v>2526796</v>
      </c>
      <c r="G718" s="4" t="s">
        <v>420</v>
      </c>
      <c r="H718" s="5">
        <f t="shared" si="168"/>
        <v>16980069.120000001</v>
      </c>
      <c r="I718" s="11">
        <v>0</v>
      </c>
      <c r="J718" s="10">
        <f t="shared" si="169"/>
        <v>6.72</v>
      </c>
      <c r="K718" s="11">
        <f t="shared" si="170"/>
        <v>0</v>
      </c>
      <c r="L718" s="13">
        <f t="shared" si="171"/>
        <v>16980069.120000001</v>
      </c>
      <c r="M718" s="17">
        <f t="shared" si="163"/>
        <v>16980069.120000001</v>
      </c>
    </row>
    <row r="719" spans="1:13" x14ac:dyDescent="0.3">
      <c r="A719" s="8">
        <v>3</v>
      </c>
      <c r="B719" s="9" t="s">
        <v>157</v>
      </c>
      <c r="C719" s="10">
        <v>7.2</v>
      </c>
      <c r="D719" s="10" t="s">
        <v>57</v>
      </c>
      <c r="E719" s="10">
        <v>1688112</v>
      </c>
      <c r="F719" s="3">
        <f t="shared" si="167"/>
        <v>1688112</v>
      </c>
      <c r="G719" s="4" t="s">
        <v>281</v>
      </c>
      <c r="H719" s="5">
        <f t="shared" si="168"/>
        <v>12154406.4</v>
      </c>
      <c r="I719" s="11">
        <v>0</v>
      </c>
      <c r="J719" s="10">
        <f t="shared" si="169"/>
        <v>7.2</v>
      </c>
      <c r="K719" s="11">
        <f t="shared" si="170"/>
        <v>0</v>
      </c>
      <c r="L719" s="13">
        <f t="shared" si="171"/>
        <v>12154406.4</v>
      </c>
      <c r="M719" s="17">
        <f t="shared" si="163"/>
        <v>12154406.4</v>
      </c>
    </row>
    <row r="720" spans="1:13" x14ac:dyDescent="0.3">
      <c r="A720" s="8">
        <v>4</v>
      </c>
      <c r="B720" s="9" t="s">
        <v>143</v>
      </c>
      <c r="C720" s="10">
        <v>6.89</v>
      </c>
      <c r="D720" s="10" t="s">
        <v>57</v>
      </c>
      <c r="E720" s="10">
        <v>1391903</v>
      </c>
      <c r="F720" s="3">
        <f t="shared" si="167"/>
        <v>1391903</v>
      </c>
      <c r="G720" s="4" t="s">
        <v>432</v>
      </c>
      <c r="H720" s="5">
        <f t="shared" si="168"/>
        <v>9590211.6699999999</v>
      </c>
      <c r="I720" s="11">
        <v>0</v>
      </c>
      <c r="J720" s="10">
        <f t="shared" si="169"/>
        <v>6.89</v>
      </c>
      <c r="K720" s="11">
        <f t="shared" si="170"/>
        <v>0</v>
      </c>
      <c r="L720" s="13">
        <f t="shared" si="171"/>
        <v>9590211.6699999999</v>
      </c>
      <c r="M720" s="17">
        <f t="shared" si="163"/>
        <v>9590211.6699999999</v>
      </c>
    </row>
    <row r="721" spans="1:13" ht="33.6" x14ac:dyDescent="0.3">
      <c r="A721" s="8">
        <v>5</v>
      </c>
      <c r="B721" s="9" t="s">
        <v>433</v>
      </c>
      <c r="C721" s="10">
        <v>1.75</v>
      </c>
      <c r="D721" s="10" t="s">
        <v>146</v>
      </c>
      <c r="E721" s="10">
        <v>24250593</v>
      </c>
      <c r="F721" s="3">
        <f t="shared" si="167"/>
        <v>24250593</v>
      </c>
      <c r="G721" s="4" t="s">
        <v>434</v>
      </c>
      <c r="H721" s="5">
        <f t="shared" si="168"/>
        <v>42438537.75</v>
      </c>
      <c r="I721" s="11">
        <v>0</v>
      </c>
      <c r="J721" s="10">
        <f t="shared" si="169"/>
        <v>1.75</v>
      </c>
      <c r="K721" s="11">
        <f t="shared" si="170"/>
        <v>0</v>
      </c>
      <c r="L721" s="13">
        <f t="shared" si="171"/>
        <v>42438537.75</v>
      </c>
      <c r="M721" s="17">
        <f t="shared" si="163"/>
        <v>42438537.75</v>
      </c>
    </row>
    <row r="722" spans="1:13" ht="33.6" x14ac:dyDescent="0.3">
      <c r="A722" s="8">
        <v>6</v>
      </c>
      <c r="B722" s="9" t="s">
        <v>160</v>
      </c>
      <c r="C722" s="10">
        <v>1.06</v>
      </c>
      <c r="D722" s="10" t="s">
        <v>146</v>
      </c>
      <c r="E722" s="10">
        <v>22108474</v>
      </c>
      <c r="F722" s="3">
        <f t="shared" si="167"/>
        <v>22108474</v>
      </c>
      <c r="G722" s="4" t="s">
        <v>149</v>
      </c>
      <c r="H722" s="5">
        <f t="shared" si="168"/>
        <v>23434982.440000001</v>
      </c>
      <c r="I722" s="11">
        <v>0</v>
      </c>
      <c r="J722" s="10">
        <f t="shared" si="169"/>
        <v>1.06</v>
      </c>
      <c r="K722" s="11">
        <f t="shared" si="170"/>
        <v>0</v>
      </c>
      <c r="L722" s="13">
        <f t="shared" si="171"/>
        <v>23434982.440000001</v>
      </c>
      <c r="M722" s="17">
        <f t="shared" si="163"/>
        <v>23434982.440000001</v>
      </c>
    </row>
    <row r="723" spans="1:13" ht="33.6" x14ac:dyDescent="0.3">
      <c r="A723" s="8">
        <v>7</v>
      </c>
      <c r="B723" s="9" t="s">
        <v>161</v>
      </c>
      <c r="C723" s="10">
        <v>3.54</v>
      </c>
      <c r="D723" s="10" t="s">
        <v>114</v>
      </c>
      <c r="E723" s="10">
        <v>288748</v>
      </c>
      <c r="F723" s="3">
        <f t="shared" si="167"/>
        <v>288748</v>
      </c>
      <c r="G723" s="4" t="s">
        <v>162</v>
      </c>
      <c r="H723" s="5">
        <f t="shared" si="168"/>
        <v>1022167.92</v>
      </c>
      <c r="I723" s="11">
        <v>0</v>
      </c>
      <c r="J723" s="10">
        <f t="shared" si="169"/>
        <v>3.54</v>
      </c>
      <c r="K723" s="11">
        <f t="shared" si="170"/>
        <v>0</v>
      </c>
      <c r="L723" s="13">
        <f t="shared" si="171"/>
        <v>1022167.92</v>
      </c>
      <c r="M723" s="17">
        <f t="shared" si="163"/>
        <v>1022167.92</v>
      </c>
    </row>
    <row r="724" spans="1:13" x14ac:dyDescent="0.3">
      <c r="A724" s="8">
        <v>8</v>
      </c>
      <c r="B724" s="9" t="s">
        <v>435</v>
      </c>
      <c r="C724" s="10">
        <v>80</v>
      </c>
      <c r="D724" s="10" t="s">
        <v>131</v>
      </c>
      <c r="E724" s="10">
        <v>163405</v>
      </c>
      <c r="F724" s="3">
        <f t="shared" si="167"/>
        <v>163405</v>
      </c>
      <c r="G724" s="4" t="s">
        <v>436</v>
      </c>
      <c r="H724" s="5">
        <f t="shared" si="168"/>
        <v>13072400</v>
      </c>
      <c r="I724" s="11">
        <v>0</v>
      </c>
      <c r="J724" s="10">
        <f t="shared" si="169"/>
        <v>80</v>
      </c>
      <c r="K724" s="11">
        <f t="shared" si="170"/>
        <v>0</v>
      </c>
      <c r="L724" s="13">
        <f t="shared" si="171"/>
        <v>13072400</v>
      </c>
      <c r="M724" s="17">
        <f t="shared" si="163"/>
        <v>13072400</v>
      </c>
    </row>
    <row r="725" spans="1:13" ht="33.6" x14ac:dyDescent="0.3">
      <c r="A725" s="8">
        <v>9</v>
      </c>
      <c r="B725" s="9" t="s">
        <v>437</v>
      </c>
      <c r="C725" s="10">
        <v>2</v>
      </c>
      <c r="D725" s="10" t="s">
        <v>131</v>
      </c>
      <c r="E725" s="10">
        <v>859014</v>
      </c>
      <c r="F725" s="3">
        <f t="shared" si="167"/>
        <v>859014</v>
      </c>
      <c r="G725" s="4" t="s">
        <v>339</v>
      </c>
      <c r="H725" s="5">
        <f t="shared" si="168"/>
        <v>1718028</v>
      </c>
      <c r="I725" s="11">
        <v>0</v>
      </c>
      <c r="J725" s="10">
        <f t="shared" si="169"/>
        <v>2</v>
      </c>
      <c r="K725" s="11">
        <f t="shared" si="170"/>
        <v>0</v>
      </c>
      <c r="L725" s="13">
        <f t="shared" si="171"/>
        <v>1718028</v>
      </c>
      <c r="M725" s="17">
        <f t="shared" si="163"/>
        <v>1718028</v>
      </c>
    </row>
    <row r="726" spans="1:13" ht="33.6" x14ac:dyDescent="0.3">
      <c r="A726" s="8">
        <v>10</v>
      </c>
      <c r="B726" s="9" t="s">
        <v>438</v>
      </c>
      <c r="C726" s="10">
        <v>2</v>
      </c>
      <c r="D726" s="10" t="s">
        <v>131</v>
      </c>
      <c r="E726" s="10">
        <v>978967</v>
      </c>
      <c r="F726" s="3">
        <f t="shared" si="167"/>
        <v>978967</v>
      </c>
      <c r="G726" s="4" t="s">
        <v>439</v>
      </c>
      <c r="H726" s="5">
        <f t="shared" si="168"/>
        <v>1957934</v>
      </c>
      <c r="I726" s="11">
        <v>0</v>
      </c>
      <c r="J726" s="10">
        <f t="shared" si="169"/>
        <v>2</v>
      </c>
      <c r="K726" s="11">
        <f t="shared" si="170"/>
        <v>0</v>
      </c>
      <c r="L726" s="13">
        <f t="shared" si="171"/>
        <v>1957934</v>
      </c>
      <c r="M726" s="17">
        <f t="shared" si="163"/>
        <v>1957934</v>
      </c>
    </row>
    <row r="727" spans="1:13" ht="16.5" customHeight="1" x14ac:dyDescent="0.3">
      <c r="A727" s="8">
        <v>11</v>
      </c>
      <c r="B727" s="9" t="s">
        <v>193</v>
      </c>
      <c r="C727" s="10">
        <v>0.25700000000000001</v>
      </c>
      <c r="D727" s="10" t="s">
        <v>36</v>
      </c>
      <c r="E727" s="10">
        <v>12419192</v>
      </c>
      <c r="F727" s="3">
        <f t="shared" si="167"/>
        <v>12419192</v>
      </c>
      <c r="G727" s="4" t="s">
        <v>194</v>
      </c>
      <c r="H727" s="5">
        <f t="shared" si="168"/>
        <v>3191732.344</v>
      </c>
      <c r="I727" s="11">
        <v>0</v>
      </c>
      <c r="J727" s="10">
        <f t="shared" si="169"/>
        <v>0.25700000000000001</v>
      </c>
      <c r="K727" s="11">
        <f t="shared" si="170"/>
        <v>0</v>
      </c>
      <c r="L727" s="13">
        <f t="shared" si="171"/>
        <v>3191732.344</v>
      </c>
      <c r="M727" s="17">
        <f t="shared" si="163"/>
        <v>3191732.344</v>
      </c>
    </row>
    <row r="728" spans="1:13" ht="16.5" customHeight="1" x14ac:dyDescent="0.3">
      <c r="A728" s="8">
        <v>12</v>
      </c>
      <c r="B728" s="9" t="s">
        <v>163</v>
      </c>
      <c r="C728" s="10">
        <v>4.0119999999999996</v>
      </c>
      <c r="D728" s="10" t="s">
        <v>36</v>
      </c>
      <c r="E728" s="10">
        <v>3996591</v>
      </c>
      <c r="F728" s="3">
        <f t="shared" si="167"/>
        <v>3996591</v>
      </c>
      <c r="G728" s="4" t="s">
        <v>462</v>
      </c>
      <c r="H728" s="5">
        <f t="shared" si="168"/>
        <v>16034323.091999998</v>
      </c>
      <c r="I728" s="11">
        <v>0</v>
      </c>
      <c r="J728" s="10">
        <f t="shared" si="169"/>
        <v>4.0119999999999996</v>
      </c>
      <c r="K728" s="11">
        <f t="shared" si="170"/>
        <v>0</v>
      </c>
      <c r="L728" s="13">
        <f t="shared" si="171"/>
        <v>16034323.091999998</v>
      </c>
      <c r="M728" s="17">
        <f t="shared" si="163"/>
        <v>16034323.091999998</v>
      </c>
    </row>
    <row r="729" spans="1:13" x14ac:dyDescent="0.3">
      <c r="A729" s="8">
        <v>13</v>
      </c>
      <c r="B729" s="9" t="s">
        <v>165</v>
      </c>
      <c r="C729" s="10">
        <v>2.3530000000000002</v>
      </c>
      <c r="D729" s="10" t="s">
        <v>36</v>
      </c>
      <c r="E729" s="10">
        <v>4799682</v>
      </c>
      <c r="F729" s="3">
        <f t="shared" si="167"/>
        <v>4799682</v>
      </c>
      <c r="G729" s="4" t="s">
        <v>166</v>
      </c>
      <c r="H729" s="5">
        <f t="shared" si="168"/>
        <v>11293651.746000001</v>
      </c>
      <c r="I729" s="11">
        <v>0</v>
      </c>
      <c r="J729" s="10">
        <f t="shared" si="169"/>
        <v>2.3530000000000002</v>
      </c>
      <c r="K729" s="11">
        <f t="shared" si="170"/>
        <v>0</v>
      </c>
      <c r="L729" s="13">
        <f t="shared" si="171"/>
        <v>11293651.746000001</v>
      </c>
      <c r="M729" s="17">
        <f t="shared" si="163"/>
        <v>11293651.746000001</v>
      </c>
    </row>
    <row r="730" spans="1:13" s="25" customFormat="1" x14ac:dyDescent="0.3">
      <c r="A730" s="1" t="s">
        <v>552</v>
      </c>
      <c r="B730" s="2" t="s">
        <v>553</v>
      </c>
      <c r="C730" s="2"/>
      <c r="D730" s="2"/>
      <c r="E730" s="2">
        <v>0</v>
      </c>
      <c r="F730" s="3">
        <f t="shared" si="167"/>
        <v>0</v>
      </c>
      <c r="G730" s="4"/>
      <c r="H730" s="5"/>
      <c r="I730" s="6"/>
      <c r="J730" s="6"/>
      <c r="K730" s="5"/>
      <c r="L730" s="19"/>
      <c r="M730" s="17"/>
    </row>
    <row r="731" spans="1:13" ht="33.6" x14ac:dyDescent="0.3">
      <c r="A731" s="8">
        <v>1</v>
      </c>
      <c r="B731" s="9" t="s">
        <v>451</v>
      </c>
      <c r="C731" s="10">
        <v>0.26</v>
      </c>
      <c r="D731" s="10" t="s">
        <v>57</v>
      </c>
      <c r="E731" s="10">
        <v>1838509</v>
      </c>
      <c r="F731" s="3">
        <f t="shared" si="167"/>
        <v>1838509</v>
      </c>
      <c r="G731" s="4" t="s">
        <v>452</v>
      </c>
      <c r="H731" s="5">
        <f t="shared" si="168"/>
        <v>478012.34</v>
      </c>
      <c r="I731" s="11">
        <v>0</v>
      </c>
      <c r="J731" s="10">
        <f t="shared" ref="J731:J748" si="172">+C731</f>
        <v>0.26</v>
      </c>
      <c r="K731" s="11">
        <f t="shared" ref="K731:K748" si="173">+I731*G731</f>
        <v>0</v>
      </c>
      <c r="L731" s="13">
        <f t="shared" ref="L731:L748" si="174">+J731*G731</f>
        <v>478012.34</v>
      </c>
      <c r="M731" s="17">
        <f t="shared" si="163"/>
        <v>478012.34</v>
      </c>
    </row>
    <row r="732" spans="1:13" x14ac:dyDescent="0.3">
      <c r="A732" s="8">
        <v>2</v>
      </c>
      <c r="B732" s="9" t="s">
        <v>453</v>
      </c>
      <c r="C732" s="10">
        <v>0.39</v>
      </c>
      <c r="D732" s="10" t="s">
        <v>57</v>
      </c>
      <c r="E732" s="10">
        <v>1870176</v>
      </c>
      <c r="F732" s="3">
        <f t="shared" si="167"/>
        <v>1870176</v>
      </c>
      <c r="G732" s="4" t="s">
        <v>454</v>
      </c>
      <c r="H732" s="5">
        <f t="shared" si="168"/>
        <v>729368.64</v>
      </c>
      <c r="I732" s="11">
        <v>0</v>
      </c>
      <c r="J732" s="10">
        <f t="shared" si="172"/>
        <v>0.39</v>
      </c>
      <c r="K732" s="11">
        <f t="shared" si="173"/>
        <v>0</v>
      </c>
      <c r="L732" s="13">
        <f t="shared" si="174"/>
        <v>729368.64</v>
      </c>
      <c r="M732" s="17">
        <f t="shared" si="163"/>
        <v>729368.64</v>
      </c>
    </row>
    <row r="733" spans="1:13" x14ac:dyDescent="0.3">
      <c r="A733" s="8">
        <v>3</v>
      </c>
      <c r="B733" s="9" t="s">
        <v>455</v>
      </c>
      <c r="C733" s="10">
        <v>0.08</v>
      </c>
      <c r="D733" s="10" t="s">
        <v>57</v>
      </c>
      <c r="E733" s="10">
        <v>1870176</v>
      </c>
      <c r="F733" s="3">
        <f t="shared" si="167"/>
        <v>1870176</v>
      </c>
      <c r="G733" s="4" t="s">
        <v>454</v>
      </c>
      <c r="H733" s="5">
        <f t="shared" si="168"/>
        <v>149614.08000000002</v>
      </c>
      <c r="I733" s="11">
        <v>0</v>
      </c>
      <c r="J733" s="10">
        <f t="shared" si="172"/>
        <v>0.08</v>
      </c>
      <c r="K733" s="11">
        <f t="shared" si="173"/>
        <v>0</v>
      </c>
      <c r="L733" s="13">
        <f t="shared" si="174"/>
        <v>149614.08000000002</v>
      </c>
      <c r="M733" s="17">
        <f t="shared" si="163"/>
        <v>149614.08000000002</v>
      </c>
    </row>
    <row r="734" spans="1:13" x14ac:dyDescent="0.3">
      <c r="A734" s="8">
        <v>4</v>
      </c>
      <c r="B734" s="9" t="s">
        <v>456</v>
      </c>
      <c r="C734" s="10">
        <v>1.6</v>
      </c>
      <c r="D734" s="10" t="s">
        <v>57</v>
      </c>
      <c r="E734" s="10">
        <v>2106844</v>
      </c>
      <c r="F734" s="3">
        <f t="shared" si="167"/>
        <v>2106844</v>
      </c>
      <c r="G734" s="4" t="s">
        <v>285</v>
      </c>
      <c r="H734" s="5">
        <f t="shared" si="168"/>
        <v>3370950.4000000004</v>
      </c>
      <c r="I734" s="11">
        <v>0</v>
      </c>
      <c r="J734" s="10">
        <f t="shared" si="172"/>
        <v>1.6</v>
      </c>
      <c r="K734" s="11">
        <f t="shared" si="173"/>
        <v>0</v>
      </c>
      <c r="L734" s="13">
        <f t="shared" si="174"/>
        <v>3370950.4000000004</v>
      </c>
      <c r="M734" s="17">
        <f t="shared" si="163"/>
        <v>3370950.4000000004</v>
      </c>
    </row>
    <row r="735" spans="1:13" x14ac:dyDescent="0.3">
      <c r="A735" s="8">
        <v>5</v>
      </c>
      <c r="B735" s="9" t="s">
        <v>157</v>
      </c>
      <c r="C735" s="10">
        <v>1.27</v>
      </c>
      <c r="D735" s="10" t="s">
        <v>57</v>
      </c>
      <c r="E735" s="10">
        <v>1688112</v>
      </c>
      <c r="F735" s="3">
        <f t="shared" si="167"/>
        <v>1688112</v>
      </c>
      <c r="G735" s="4" t="s">
        <v>281</v>
      </c>
      <c r="H735" s="5">
        <f t="shared" si="168"/>
        <v>2143902.2400000002</v>
      </c>
      <c r="I735" s="11">
        <v>0</v>
      </c>
      <c r="J735" s="10">
        <f t="shared" si="172"/>
        <v>1.27</v>
      </c>
      <c r="K735" s="11">
        <f t="shared" si="173"/>
        <v>0</v>
      </c>
      <c r="L735" s="13">
        <f t="shared" si="174"/>
        <v>2143902.2400000002</v>
      </c>
      <c r="M735" s="17">
        <f t="shared" si="163"/>
        <v>2143902.2400000002</v>
      </c>
    </row>
    <row r="736" spans="1:13" x14ac:dyDescent="0.3">
      <c r="A736" s="8">
        <v>6</v>
      </c>
      <c r="B736" s="9" t="s">
        <v>155</v>
      </c>
      <c r="C736" s="10">
        <v>0.79</v>
      </c>
      <c r="D736" s="10" t="s">
        <v>57</v>
      </c>
      <c r="E736" s="10">
        <v>2526796</v>
      </c>
      <c r="F736" s="3">
        <f t="shared" si="167"/>
        <v>2526796</v>
      </c>
      <c r="G736" s="4" t="s">
        <v>420</v>
      </c>
      <c r="H736" s="5">
        <f t="shared" si="168"/>
        <v>1996168.84</v>
      </c>
      <c r="I736" s="11">
        <v>0</v>
      </c>
      <c r="J736" s="10">
        <f t="shared" si="172"/>
        <v>0.79</v>
      </c>
      <c r="K736" s="11">
        <f t="shared" si="173"/>
        <v>0</v>
      </c>
      <c r="L736" s="13">
        <f t="shared" si="174"/>
        <v>1996168.84</v>
      </c>
      <c r="M736" s="17">
        <f t="shared" si="163"/>
        <v>1996168.84</v>
      </c>
    </row>
    <row r="737" spans="1:13" x14ac:dyDescent="0.3">
      <c r="A737" s="8">
        <v>7</v>
      </c>
      <c r="B737" s="9" t="s">
        <v>177</v>
      </c>
      <c r="C737" s="10">
        <v>5.51</v>
      </c>
      <c r="D737" s="10" t="s">
        <v>57</v>
      </c>
      <c r="E737" s="10">
        <v>1773804</v>
      </c>
      <c r="F737" s="3">
        <f t="shared" si="167"/>
        <v>1773804</v>
      </c>
      <c r="G737" s="4" t="s">
        <v>424</v>
      </c>
      <c r="H737" s="5">
        <f t="shared" si="168"/>
        <v>9773660.0399999991</v>
      </c>
      <c r="I737" s="11">
        <v>0</v>
      </c>
      <c r="J737" s="10">
        <f t="shared" si="172"/>
        <v>5.51</v>
      </c>
      <c r="K737" s="11">
        <f t="shared" si="173"/>
        <v>0</v>
      </c>
      <c r="L737" s="13">
        <f t="shared" si="174"/>
        <v>9773660.0399999991</v>
      </c>
      <c r="M737" s="17">
        <f t="shared" si="163"/>
        <v>9773660.0399999991</v>
      </c>
    </row>
    <row r="738" spans="1:13" x14ac:dyDescent="0.3">
      <c r="A738" s="8">
        <v>8</v>
      </c>
      <c r="B738" s="9" t="s">
        <v>286</v>
      </c>
      <c r="C738" s="10">
        <v>169</v>
      </c>
      <c r="D738" s="10" t="s">
        <v>114</v>
      </c>
      <c r="E738" s="10">
        <v>60580</v>
      </c>
      <c r="F738" s="3">
        <f t="shared" si="167"/>
        <v>60580</v>
      </c>
      <c r="G738" s="4" t="s">
        <v>287</v>
      </c>
      <c r="H738" s="5">
        <f t="shared" si="168"/>
        <v>10238020</v>
      </c>
      <c r="I738" s="11">
        <v>0</v>
      </c>
      <c r="J738" s="10">
        <f t="shared" si="172"/>
        <v>169</v>
      </c>
      <c r="K738" s="11">
        <f t="shared" si="173"/>
        <v>0</v>
      </c>
      <c r="L738" s="13">
        <f t="shared" si="174"/>
        <v>10238020</v>
      </c>
      <c r="M738" s="17">
        <f t="shared" ref="M738:M801" si="175">+K738+L738</f>
        <v>10238020</v>
      </c>
    </row>
    <row r="739" spans="1:13" ht="33.6" x14ac:dyDescent="0.3">
      <c r="A739" s="8">
        <v>9</v>
      </c>
      <c r="B739" s="9" t="s">
        <v>457</v>
      </c>
      <c r="C739" s="10">
        <v>6.0900000000000003E-2</v>
      </c>
      <c r="D739" s="10" t="s">
        <v>146</v>
      </c>
      <c r="E739" s="10">
        <v>25040681</v>
      </c>
      <c r="F739" s="3">
        <f t="shared" si="167"/>
        <v>25040681</v>
      </c>
      <c r="G739" s="4" t="s">
        <v>458</v>
      </c>
      <c r="H739" s="5">
        <f t="shared" si="168"/>
        <v>1524977.4729000002</v>
      </c>
      <c r="I739" s="11">
        <v>0</v>
      </c>
      <c r="J739" s="10">
        <f t="shared" si="172"/>
        <v>6.0900000000000003E-2</v>
      </c>
      <c r="K739" s="11">
        <f t="shared" si="173"/>
        <v>0</v>
      </c>
      <c r="L739" s="13">
        <f t="shared" si="174"/>
        <v>1524977.4729000002</v>
      </c>
      <c r="M739" s="17">
        <f t="shared" si="175"/>
        <v>1524977.4729000002</v>
      </c>
    </row>
    <row r="740" spans="1:13" x14ac:dyDescent="0.3">
      <c r="A740" s="8">
        <v>10</v>
      </c>
      <c r="B740" s="9" t="s">
        <v>445</v>
      </c>
      <c r="C740" s="10">
        <v>1.7999999999999999E-2</v>
      </c>
      <c r="D740" s="10" t="s">
        <v>127</v>
      </c>
      <c r="E740" s="10">
        <v>3034617</v>
      </c>
      <c r="F740" s="3">
        <f t="shared" si="167"/>
        <v>3034617</v>
      </c>
      <c r="G740" s="4" t="s">
        <v>136</v>
      </c>
      <c r="H740" s="5">
        <f t="shared" si="168"/>
        <v>54623.105999999992</v>
      </c>
      <c r="I740" s="11">
        <v>0</v>
      </c>
      <c r="J740" s="11">
        <f t="shared" si="172"/>
        <v>1.7999999999999999E-2</v>
      </c>
      <c r="K740" s="11">
        <f t="shared" si="173"/>
        <v>0</v>
      </c>
      <c r="L740" s="13">
        <f t="shared" si="174"/>
        <v>54623.105999999992</v>
      </c>
      <c r="M740" s="17">
        <f t="shared" si="175"/>
        <v>54623.105999999992</v>
      </c>
    </row>
    <row r="741" spans="1:13" ht="16.5" customHeight="1" x14ac:dyDescent="0.3">
      <c r="A741" s="8">
        <v>11</v>
      </c>
      <c r="B741" s="9" t="s">
        <v>446</v>
      </c>
      <c r="C741" s="10">
        <v>0.26</v>
      </c>
      <c r="D741" s="10" t="s">
        <v>57</v>
      </c>
      <c r="E741" s="10">
        <v>1052495</v>
      </c>
      <c r="F741" s="3">
        <f t="shared" si="167"/>
        <v>1052495</v>
      </c>
      <c r="G741" s="4" t="s">
        <v>123</v>
      </c>
      <c r="H741" s="5">
        <f t="shared" si="168"/>
        <v>273648.7</v>
      </c>
      <c r="I741" s="11">
        <v>0</v>
      </c>
      <c r="J741" s="10">
        <f t="shared" si="172"/>
        <v>0.26</v>
      </c>
      <c r="K741" s="11">
        <f t="shared" si="173"/>
        <v>0</v>
      </c>
      <c r="L741" s="13">
        <f t="shared" si="174"/>
        <v>273648.7</v>
      </c>
      <c r="M741" s="17">
        <f t="shared" si="175"/>
        <v>273648.7</v>
      </c>
    </row>
    <row r="742" spans="1:13" ht="16.5" customHeight="1" x14ac:dyDescent="0.3">
      <c r="A742" s="8">
        <v>12</v>
      </c>
      <c r="B742" s="9" t="s">
        <v>447</v>
      </c>
      <c r="C742" s="10">
        <v>0.6</v>
      </c>
      <c r="D742" s="10" t="s">
        <v>57</v>
      </c>
      <c r="E742" s="10">
        <v>558164</v>
      </c>
      <c r="F742" s="3">
        <f t="shared" si="167"/>
        <v>558164</v>
      </c>
      <c r="G742" s="4" t="s">
        <v>125</v>
      </c>
      <c r="H742" s="5">
        <f t="shared" si="168"/>
        <v>334898.39999999997</v>
      </c>
      <c r="I742" s="11">
        <v>0</v>
      </c>
      <c r="J742" s="10">
        <f t="shared" si="172"/>
        <v>0.6</v>
      </c>
      <c r="K742" s="11">
        <f t="shared" si="173"/>
        <v>0</v>
      </c>
      <c r="L742" s="13">
        <f t="shared" si="174"/>
        <v>334898.39999999997</v>
      </c>
      <c r="M742" s="17">
        <f t="shared" si="175"/>
        <v>334898.39999999997</v>
      </c>
    </row>
    <row r="743" spans="1:13" ht="16.5" customHeight="1" x14ac:dyDescent="0.3">
      <c r="A743" s="8">
        <v>13</v>
      </c>
      <c r="B743" s="9" t="s">
        <v>448</v>
      </c>
      <c r="C743" s="10">
        <v>0.128</v>
      </c>
      <c r="D743" s="10" t="s">
        <v>103</v>
      </c>
      <c r="E743" s="10">
        <v>2202292</v>
      </c>
      <c r="F743" s="3">
        <f t="shared" si="167"/>
        <v>2202292</v>
      </c>
      <c r="G743" s="4" t="s">
        <v>183</v>
      </c>
      <c r="H743" s="5">
        <f t="shared" si="168"/>
        <v>281893.37599999999</v>
      </c>
      <c r="I743" s="11">
        <v>0</v>
      </c>
      <c r="J743" s="11">
        <f t="shared" si="172"/>
        <v>0.128</v>
      </c>
      <c r="K743" s="11">
        <f t="shared" si="173"/>
        <v>0</v>
      </c>
      <c r="L743" s="13">
        <f t="shared" si="174"/>
        <v>281893.37599999999</v>
      </c>
      <c r="M743" s="17">
        <f t="shared" si="175"/>
        <v>281893.37599999999</v>
      </c>
    </row>
    <row r="744" spans="1:13" ht="33.6" x14ac:dyDescent="0.3">
      <c r="A744" s="8">
        <v>14</v>
      </c>
      <c r="B744" s="9" t="s">
        <v>161</v>
      </c>
      <c r="C744" s="10">
        <v>1.37</v>
      </c>
      <c r="D744" s="10" t="s">
        <v>114</v>
      </c>
      <c r="E744" s="10">
        <v>288748</v>
      </c>
      <c r="F744" s="3">
        <f t="shared" si="167"/>
        <v>288748</v>
      </c>
      <c r="G744" s="4" t="s">
        <v>162</v>
      </c>
      <c r="H744" s="5">
        <f t="shared" si="168"/>
        <v>395584.76</v>
      </c>
      <c r="I744" s="11">
        <v>0</v>
      </c>
      <c r="J744" s="10">
        <f t="shared" si="172"/>
        <v>1.37</v>
      </c>
      <c r="K744" s="11">
        <f t="shared" si="173"/>
        <v>0</v>
      </c>
      <c r="L744" s="13">
        <f t="shared" si="174"/>
        <v>395584.76</v>
      </c>
      <c r="M744" s="17">
        <f t="shared" si="175"/>
        <v>395584.76</v>
      </c>
    </row>
    <row r="745" spans="1:13" ht="33.6" x14ac:dyDescent="0.3">
      <c r="A745" s="8">
        <v>15</v>
      </c>
      <c r="B745" s="9" t="s">
        <v>521</v>
      </c>
      <c r="C745" s="10">
        <v>3</v>
      </c>
      <c r="D745" s="10" t="s">
        <v>199</v>
      </c>
      <c r="E745" s="10">
        <v>146419</v>
      </c>
      <c r="F745" s="3">
        <f t="shared" si="167"/>
        <v>146419</v>
      </c>
      <c r="G745" s="4" t="s">
        <v>522</v>
      </c>
      <c r="H745" s="5">
        <f t="shared" si="168"/>
        <v>439257</v>
      </c>
      <c r="I745" s="11">
        <v>0</v>
      </c>
      <c r="J745" s="10">
        <f t="shared" si="172"/>
        <v>3</v>
      </c>
      <c r="K745" s="11">
        <f t="shared" si="173"/>
        <v>0</v>
      </c>
      <c r="L745" s="13">
        <f t="shared" si="174"/>
        <v>439257</v>
      </c>
      <c r="M745" s="17">
        <f t="shared" si="175"/>
        <v>439257</v>
      </c>
    </row>
    <row r="746" spans="1:13" ht="16.5" customHeight="1" x14ac:dyDescent="0.3">
      <c r="A746" s="8">
        <v>16</v>
      </c>
      <c r="B746" s="9" t="s">
        <v>163</v>
      </c>
      <c r="C746" s="10">
        <v>1.1279999999999999</v>
      </c>
      <c r="D746" s="10" t="s">
        <v>36</v>
      </c>
      <c r="E746" s="10">
        <v>3996591</v>
      </c>
      <c r="F746" s="3">
        <f t="shared" si="167"/>
        <v>3996591</v>
      </c>
      <c r="G746" s="4" t="s">
        <v>462</v>
      </c>
      <c r="H746" s="5">
        <f t="shared" si="168"/>
        <v>4508154.6479999991</v>
      </c>
      <c r="I746" s="11">
        <v>0</v>
      </c>
      <c r="J746" s="11">
        <f t="shared" si="172"/>
        <v>1.1279999999999999</v>
      </c>
      <c r="K746" s="11">
        <f t="shared" si="173"/>
        <v>0</v>
      </c>
      <c r="L746" s="13">
        <f t="shared" si="174"/>
        <v>4508154.6479999991</v>
      </c>
      <c r="M746" s="17">
        <f t="shared" si="175"/>
        <v>4508154.6479999991</v>
      </c>
    </row>
    <row r="747" spans="1:13" ht="16.5" customHeight="1" x14ac:dyDescent="0.3">
      <c r="A747" s="8">
        <v>17</v>
      </c>
      <c r="B747" s="9" t="s">
        <v>165</v>
      </c>
      <c r="C747" s="10">
        <v>7.2999999999999995E-2</v>
      </c>
      <c r="D747" s="10" t="s">
        <v>36</v>
      </c>
      <c r="E747" s="10">
        <v>4799682</v>
      </c>
      <c r="F747" s="3">
        <f t="shared" si="167"/>
        <v>4799682</v>
      </c>
      <c r="G747" s="4" t="s">
        <v>166</v>
      </c>
      <c r="H747" s="5">
        <f t="shared" si="168"/>
        <v>350376.78599999996</v>
      </c>
      <c r="I747" s="11">
        <v>0</v>
      </c>
      <c r="J747" s="11">
        <f t="shared" si="172"/>
        <v>7.2999999999999995E-2</v>
      </c>
      <c r="K747" s="11">
        <f t="shared" si="173"/>
        <v>0</v>
      </c>
      <c r="L747" s="13">
        <f t="shared" si="174"/>
        <v>350376.78599999996</v>
      </c>
      <c r="M747" s="17">
        <f t="shared" si="175"/>
        <v>350376.78599999996</v>
      </c>
    </row>
    <row r="748" spans="1:13" ht="16.5" customHeight="1" x14ac:dyDescent="0.3">
      <c r="A748" s="8">
        <v>18</v>
      </c>
      <c r="B748" s="9" t="s">
        <v>463</v>
      </c>
      <c r="C748" s="10">
        <v>1.0999999999999999E-2</v>
      </c>
      <c r="D748" s="10" t="s">
        <v>36</v>
      </c>
      <c r="E748" s="10">
        <v>7846546</v>
      </c>
      <c r="F748" s="3">
        <f t="shared" si="167"/>
        <v>7846546</v>
      </c>
      <c r="G748" s="4" t="s">
        <v>464</v>
      </c>
      <c r="H748" s="5">
        <f t="shared" si="168"/>
        <v>86312.005999999994</v>
      </c>
      <c r="I748" s="11">
        <v>0</v>
      </c>
      <c r="J748" s="11">
        <f t="shared" si="172"/>
        <v>1.0999999999999999E-2</v>
      </c>
      <c r="K748" s="11">
        <f t="shared" si="173"/>
        <v>0</v>
      </c>
      <c r="L748" s="13">
        <f t="shared" si="174"/>
        <v>86312.005999999994</v>
      </c>
      <c r="M748" s="17">
        <f t="shared" si="175"/>
        <v>86312.005999999994</v>
      </c>
    </row>
    <row r="749" spans="1:13" s="25" customFormat="1" x14ac:dyDescent="0.3">
      <c r="A749" s="1" t="s">
        <v>554</v>
      </c>
      <c r="B749" s="2" t="s">
        <v>555</v>
      </c>
      <c r="C749" s="2"/>
      <c r="D749" s="2"/>
      <c r="E749" s="2">
        <v>0</v>
      </c>
      <c r="F749" s="3">
        <f t="shared" si="167"/>
        <v>0</v>
      </c>
      <c r="G749" s="4"/>
      <c r="H749" s="5"/>
      <c r="I749" s="6"/>
      <c r="J749" s="6"/>
      <c r="K749" s="5"/>
      <c r="L749" s="19"/>
      <c r="M749" s="17">
        <f t="shared" si="175"/>
        <v>0</v>
      </c>
    </row>
    <row r="750" spans="1:13" x14ac:dyDescent="0.3">
      <c r="A750" s="8">
        <v>1</v>
      </c>
      <c r="B750" s="9" t="s">
        <v>422</v>
      </c>
      <c r="C750" s="10">
        <v>27.34</v>
      </c>
      <c r="D750" s="10" t="s">
        <v>57</v>
      </c>
      <c r="E750" s="10">
        <v>2960824</v>
      </c>
      <c r="F750" s="3">
        <f t="shared" si="167"/>
        <v>2960824</v>
      </c>
      <c r="G750" s="4" t="s">
        <v>443</v>
      </c>
      <c r="H750" s="5">
        <f t="shared" si="168"/>
        <v>80948928.159999996</v>
      </c>
      <c r="I750" s="11">
        <v>0</v>
      </c>
      <c r="J750" s="10">
        <f t="shared" ref="J750:J762" si="176">+C750</f>
        <v>27.34</v>
      </c>
      <c r="K750" s="11">
        <f t="shared" ref="K750:K762" si="177">+I750*G750</f>
        <v>0</v>
      </c>
      <c r="L750" s="13">
        <f t="shared" ref="L750:L762" si="178">+J750*G750</f>
        <v>80948928.159999996</v>
      </c>
      <c r="M750" s="17">
        <f t="shared" si="175"/>
        <v>80948928.159999996</v>
      </c>
    </row>
    <row r="751" spans="1:13" x14ac:dyDescent="0.3">
      <c r="A751" s="8">
        <v>2</v>
      </c>
      <c r="B751" s="9" t="s">
        <v>155</v>
      </c>
      <c r="C751" s="10">
        <v>6.72</v>
      </c>
      <c r="D751" s="10" t="s">
        <v>57</v>
      </c>
      <c r="E751" s="10">
        <v>2526796</v>
      </c>
      <c r="F751" s="3">
        <f t="shared" si="167"/>
        <v>2526796</v>
      </c>
      <c r="G751" s="4" t="s">
        <v>420</v>
      </c>
      <c r="H751" s="5">
        <f t="shared" si="168"/>
        <v>16980069.120000001</v>
      </c>
      <c r="I751" s="11">
        <v>0</v>
      </c>
      <c r="J751" s="10">
        <f t="shared" si="176"/>
        <v>6.72</v>
      </c>
      <c r="K751" s="11">
        <f t="shared" si="177"/>
        <v>0</v>
      </c>
      <c r="L751" s="13">
        <f t="shared" si="178"/>
        <v>16980069.120000001</v>
      </c>
      <c r="M751" s="17">
        <f t="shared" si="175"/>
        <v>16980069.120000001</v>
      </c>
    </row>
    <row r="752" spans="1:13" x14ac:dyDescent="0.3">
      <c r="A752" s="8">
        <v>3</v>
      </c>
      <c r="B752" s="9" t="s">
        <v>157</v>
      </c>
      <c r="C752" s="10">
        <v>7.2</v>
      </c>
      <c r="D752" s="10" t="s">
        <v>57</v>
      </c>
      <c r="E752" s="10">
        <v>1688112</v>
      </c>
      <c r="F752" s="3">
        <f t="shared" si="167"/>
        <v>1688112</v>
      </c>
      <c r="G752" s="4" t="s">
        <v>281</v>
      </c>
      <c r="H752" s="5">
        <f t="shared" si="168"/>
        <v>12154406.4</v>
      </c>
      <c r="I752" s="11">
        <v>0</v>
      </c>
      <c r="J752" s="10">
        <f t="shared" si="176"/>
        <v>7.2</v>
      </c>
      <c r="K752" s="11">
        <f t="shared" si="177"/>
        <v>0</v>
      </c>
      <c r="L752" s="13">
        <f t="shared" si="178"/>
        <v>12154406.4</v>
      </c>
      <c r="M752" s="17">
        <f t="shared" si="175"/>
        <v>12154406.4</v>
      </c>
    </row>
    <row r="753" spans="1:13" x14ac:dyDescent="0.3">
      <c r="A753" s="8">
        <v>4</v>
      </c>
      <c r="B753" s="9" t="s">
        <v>143</v>
      </c>
      <c r="C753" s="10">
        <v>6.89</v>
      </c>
      <c r="D753" s="10" t="s">
        <v>57</v>
      </c>
      <c r="E753" s="10">
        <v>1391903</v>
      </c>
      <c r="F753" s="3">
        <f t="shared" si="167"/>
        <v>1391903</v>
      </c>
      <c r="G753" s="4" t="s">
        <v>432</v>
      </c>
      <c r="H753" s="5">
        <f t="shared" si="168"/>
        <v>9590211.6699999999</v>
      </c>
      <c r="I753" s="11">
        <v>0</v>
      </c>
      <c r="J753" s="10">
        <f t="shared" si="176"/>
        <v>6.89</v>
      </c>
      <c r="K753" s="11">
        <f t="shared" si="177"/>
        <v>0</v>
      </c>
      <c r="L753" s="13">
        <f t="shared" si="178"/>
        <v>9590211.6699999999</v>
      </c>
      <c r="M753" s="17">
        <f t="shared" si="175"/>
        <v>9590211.6699999999</v>
      </c>
    </row>
    <row r="754" spans="1:13" ht="33.6" x14ac:dyDescent="0.3">
      <c r="A754" s="8">
        <v>5</v>
      </c>
      <c r="B754" s="9" t="s">
        <v>433</v>
      </c>
      <c r="C754" s="10">
        <v>1.75</v>
      </c>
      <c r="D754" s="10" t="s">
        <v>146</v>
      </c>
      <c r="E754" s="10">
        <v>24250593</v>
      </c>
      <c r="F754" s="3">
        <f t="shared" si="167"/>
        <v>24250593</v>
      </c>
      <c r="G754" s="4" t="s">
        <v>434</v>
      </c>
      <c r="H754" s="5">
        <f t="shared" si="168"/>
        <v>42438537.75</v>
      </c>
      <c r="I754" s="11">
        <v>0</v>
      </c>
      <c r="J754" s="10">
        <f t="shared" si="176"/>
        <v>1.75</v>
      </c>
      <c r="K754" s="11">
        <f t="shared" si="177"/>
        <v>0</v>
      </c>
      <c r="L754" s="13">
        <f t="shared" si="178"/>
        <v>42438537.75</v>
      </c>
      <c r="M754" s="17">
        <f t="shared" si="175"/>
        <v>42438537.75</v>
      </c>
    </row>
    <row r="755" spans="1:13" ht="33.6" x14ac:dyDescent="0.3">
      <c r="A755" s="8">
        <v>6</v>
      </c>
      <c r="B755" s="9" t="s">
        <v>160</v>
      </c>
      <c r="C755" s="10">
        <v>1.06</v>
      </c>
      <c r="D755" s="10" t="s">
        <v>146</v>
      </c>
      <c r="E755" s="10">
        <v>22108474</v>
      </c>
      <c r="F755" s="3">
        <f t="shared" si="167"/>
        <v>22108474</v>
      </c>
      <c r="G755" s="4" t="s">
        <v>149</v>
      </c>
      <c r="H755" s="5">
        <f t="shared" si="168"/>
        <v>23434982.440000001</v>
      </c>
      <c r="I755" s="11">
        <v>0</v>
      </c>
      <c r="J755" s="10">
        <f t="shared" si="176"/>
        <v>1.06</v>
      </c>
      <c r="K755" s="11">
        <f t="shared" si="177"/>
        <v>0</v>
      </c>
      <c r="L755" s="13">
        <f t="shared" si="178"/>
        <v>23434982.440000001</v>
      </c>
      <c r="M755" s="17">
        <f t="shared" si="175"/>
        <v>23434982.440000001</v>
      </c>
    </row>
    <row r="756" spans="1:13" ht="33.6" x14ac:dyDescent="0.3">
      <c r="A756" s="8">
        <v>7</v>
      </c>
      <c r="B756" s="9" t="s">
        <v>161</v>
      </c>
      <c r="C756" s="10">
        <v>3.54</v>
      </c>
      <c r="D756" s="10" t="s">
        <v>114</v>
      </c>
      <c r="E756" s="10">
        <v>288748</v>
      </c>
      <c r="F756" s="3">
        <f t="shared" si="167"/>
        <v>288748</v>
      </c>
      <c r="G756" s="4" t="s">
        <v>162</v>
      </c>
      <c r="H756" s="5">
        <f t="shared" si="168"/>
        <v>1022167.92</v>
      </c>
      <c r="I756" s="11">
        <v>0</v>
      </c>
      <c r="J756" s="10">
        <f t="shared" si="176"/>
        <v>3.54</v>
      </c>
      <c r="K756" s="11">
        <f t="shared" si="177"/>
        <v>0</v>
      </c>
      <c r="L756" s="13">
        <f t="shared" si="178"/>
        <v>1022167.92</v>
      </c>
      <c r="M756" s="17">
        <f t="shared" si="175"/>
        <v>1022167.92</v>
      </c>
    </row>
    <row r="757" spans="1:13" x14ac:dyDescent="0.3">
      <c r="A757" s="8">
        <v>8</v>
      </c>
      <c r="B757" s="9" t="s">
        <v>435</v>
      </c>
      <c r="C757" s="10">
        <v>60</v>
      </c>
      <c r="D757" s="10" t="s">
        <v>131</v>
      </c>
      <c r="E757" s="10">
        <v>163405</v>
      </c>
      <c r="F757" s="3">
        <f t="shared" si="167"/>
        <v>163405</v>
      </c>
      <c r="G757" s="4" t="s">
        <v>436</v>
      </c>
      <c r="H757" s="5">
        <f t="shared" si="168"/>
        <v>9804300</v>
      </c>
      <c r="I757" s="11">
        <v>0</v>
      </c>
      <c r="J757" s="10">
        <f t="shared" si="176"/>
        <v>60</v>
      </c>
      <c r="K757" s="11">
        <f t="shared" si="177"/>
        <v>0</v>
      </c>
      <c r="L757" s="13">
        <f t="shared" si="178"/>
        <v>9804300</v>
      </c>
      <c r="M757" s="17">
        <f t="shared" si="175"/>
        <v>9804300</v>
      </c>
    </row>
    <row r="758" spans="1:13" ht="33.6" x14ac:dyDescent="0.3">
      <c r="A758" s="8">
        <v>9</v>
      </c>
      <c r="B758" s="9" t="s">
        <v>437</v>
      </c>
      <c r="C758" s="10">
        <v>2</v>
      </c>
      <c r="D758" s="10" t="s">
        <v>131</v>
      </c>
      <c r="E758" s="10">
        <v>859014</v>
      </c>
      <c r="F758" s="3">
        <f t="shared" si="167"/>
        <v>859014</v>
      </c>
      <c r="G758" s="4" t="s">
        <v>339</v>
      </c>
      <c r="H758" s="5">
        <f t="shared" si="168"/>
        <v>1718028</v>
      </c>
      <c r="I758" s="11">
        <v>0</v>
      </c>
      <c r="J758" s="10">
        <f t="shared" si="176"/>
        <v>2</v>
      </c>
      <c r="K758" s="11">
        <f t="shared" si="177"/>
        <v>0</v>
      </c>
      <c r="L758" s="13">
        <f t="shared" si="178"/>
        <v>1718028</v>
      </c>
      <c r="M758" s="17">
        <f t="shared" si="175"/>
        <v>1718028</v>
      </c>
    </row>
    <row r="759" spans="1:13" ht="33.6" x14ac:dyDescent="0.3">
      <c r="A759" s="8">
        <v>10</v>
      </c>
      <c r="B759" s="9" t="s">
        <v>438</v>
      </c>
      <c r="C759" s="10">
        <v>2</v>
      </c>
      <c r="D759" s="10" t="s">
        <v>131</v>
      </c>
      <c r="E759" s="10">
        <v>978967</v>
      </c>
      <c r="F759" s="3">
        <f t="shared" si="167"/>
        <v>978967</v>
      </c>
      <c r="G759" s="4" t="s">
        <v>439</v>
      </c>
      <c r="H759" s="5">
        <f t="shared" si="168"/>
        <v>1957934</v>
      </c>
      <c r="I759" s="11">
        <v>0</v>
      </c>
      <c r="J759" s="10">
        <f t="shared" si="176"/>
        <v>2</v>
      </c>
      <c r="K759" s="11">
        <f t="shared" si="177"/>
        <v>0</v>
      </c>
      <c r="L759" s="13">
        <f t="shared" si="178"/>
        <v>1957934</v>
      </c>
      <c r="M759" s="17">
        <f t="shared" si="175"/>
        <v>1957934</v>
      </c>
    </row>
    <row r="760" spans="1:13" ht="16.5" customHeight="1" x14ac:dyDescent="0.3">
      <c r="A760" s="8">
        <v>11</v>
      </c>
      <c r="B760" s="9" t="s">
        <v>193</v>
      </c>
      <c r="C760" s="10">
        <v>0.32</v>
      </c>
      <c r="D760" s="10" t="s">
        <v>36</v>
      </c>
      <c r="E760" s="10">
        <v>12419192</v>
      </c>
      <c r="F760" s="3">
        <f t="shared" si="167"/>
        <v>12419192</v>
      </c>
      <c r="G760" s="4" t="s">
        <v>194</v>
      </c>
      <c r="H760" s="5">
        <f t="shared" si="168"/>
        <v>3974141.44</v>
      </c>
      <c r="I760" s="11">
        <v>0</v>
      </c>
      <c r="J760" s="10">
        <f t="shared" si="176"/>
        <v>0.32</v>
      </c>
      <c r="K760" s="11">
        <f t="shared" si="177"/>
        <v>0</v>
      </c>
      <c r="L760" s="13">
        <f t="shared" si="178"/>
        <v>3974141.44</v>
      </c>
      <c r="M760" s="17">
        <f t="shared" si="175"/>
        <v>3974141.44</v>
      </c>
    </row>
    <row r="761" spans="1:13" ht="16.5" customHeight="1" x14ac:dyDescent="0.3">
      <c r="A761" s="8">
        <v>12</v>
      </c>
      <c r="B761" s="9" t="s">
        <v>163</v>
      </c>
      <c r="C761" s="10">
        <v>1.399</v>
      </c>
      <c r="D761" s="10" t="s">
        <v>36</v>
      </c>
      <c r="E761" s="10">
        <v>3996591</v>
      </c>
      <c r="F761" s="3">
        <f t="shared" si="167"/>
        <v>3996591</v>
      </c>
      <c r="G761" s="4" t="s">
        <v>462</v>
      </c>
      <c r="H761" s="5">
        <f t="shared" si="168"/>
        <v>5591230.8090000004</v>
      </c>
      <c r="I761" s="11">
        <v>0</v>
      </c>
      <c r="J761" s="11">
        <f t="shared" si="176"/>
        <v>1.399</v>
      </c>
      <c r="K761" s="11">
        <f t="shared" si="177"/>
        <v>0</v>
      </c>
      <c r="L761" s="13">
        <f t="shared" si="178"/>
        <v>5591230.8090000004</v>
      </c>
      <c r="M761" s="17">
        <f t="shared" si="175"/>
        <v>5591230.8090000004</v>
      </c>
    </row>
    <row r="762" spans="1:13" ht="16.5" customHeight="1" x14ac:dyDescent="0.3">
      <c r="A762" s="8">
        <v>13</v>
      </c>
      <c r="B762" s="9" t="s">
        <v>165</v>
      </c>
      <c r="C762" s="10">
        <v>3.109</v>
      </c>
      <c r="D762" s="10" t="s">
        <v>36</v>
      </c>
      <c r="E762" s="10">
        <v>4799682</v>
      </c>
      <c r="F762" s="3">
        <f t="shared" si="167"/>
        <v>4799682</v>
      </c>
      <c r="G762" s="4" t="s">
        <v>166</v>
      </c>
      <c r="H762" s="5">
        <f t="shared" si="168"/>
        <v>14922211.338</v>
      </c>
      <c r="I762" s="11">
        <v>0</v>
      </c>
      <c r="J762" s="11">
        <f t="shared" si="176"/>
        <v>3.109</v>
      </c>
      <c r="K762" s="11">
        <f t="shared" si="177"/>
        <v>0</v>
      </c>
      <c r="L762" s="13">
        <f t="shared" si="178"/>
        <v>14922211.338</v>
      </c>
      <c r="M762" s="17">
        <f t="shared" si="175"/>
        <v>14922211.338</v>
      </c>
    </row>
    <row r="763" spans="1:13" s="25" customFormat="1" x14ac:dyDescent="0.3">
      <c r="A763" s="1" t="s">
        <v>556</v>
      </c>
      <c r="B763" s="2" t="s">
        <v>557</v>
      </c>
      <c r="C763" s="2"/>
      <c r="D763" s="2"/>
      <c r="E763" s="2">
        <v>0</v>
      </c>
      <c r="F763" s="3">
        <f t="shared" si="167"/>
        <v>0</v>
      </c>
      <c r="G763" s="4"/>
      <c r="H763" s="5"/>
      <c r="I763" s="6"/>
      <c r="J763" s="6"/>
      <c r="K763" s="5"/>
      <c r="L763" s="19"/>
      <c r="M763" s="17"/>
    </row>
    <row r="764" spans="1:13" x14ac:dyDescent="0.3">
      <c r="A764" s="8">
        <v>1</v>
      </c>
      <c r="B764" s="9" t="s">
        <v>157</v>
      </c>
      <c r="C764" s="10">
        <v>33.049999999999997</v>
      </c>
      <c r="D764" s="10" t="s">
        <v>57</v>
      </c>
      <c r="E764" s="10">
        <v>1688112</v>
      </c>
      <c r="F764" s="3">
        <f t="shared" si="167"/>
        <v>1688112</v>
      </c>
      <c r="G764" s="4" t="s">
        <v>281</v>
      </c>
      <c r="H764" s="5">
        <f t="shared" si="168"/>
        <v>55792101.599999994</v>
      </c>
      <c r="I764" s="11">
        <v>0</v>
      </c>
      <c r="J764" s="10">
        <f t="shared" ref="J764:J777" si="179">+C764</f>
        <v>33.049999999999997</v>
      </c>
      <c r="K764" s="11">
        <f t="shared" ref="K764:K777" si="180">+I764*G764</f>
        <v>0</v>
      </c>
      <c r="L764" s="13">
        <f t="shared" ref="L764:L777" si="181">+J764*G764</f>
        <v>55792101.599999994</v>
      </c>
      <c r="M764" s="17">
        <f t="shared" si="175"/>
        <v>55792101.599999994</v>
      </c>
    </row>
    <row r="765" spans="1:13" x14ac:dyDescent="0.3">
      <c r="A765" s="8">
        <v>2</v>
      </c>
      <c r="B765" s="9" t="s">
        <v>155</v>
      </c>
      <c r="C765" s="10">
        <v>7.54</v>
      </c>
      <c r="D765" s="10" t="s">
        <v>57</v>
      </c>
      <c r="E765" s="10">
        <v>2526796</v>
      </c>
      <c r="F765" s="3">
        <f t="shared" si="167"/>
        <v>2526796</v>
      </c>
      <c r="G765" s="4" t="s">
        <v>420</v>
      </c>
      <c r="H765" s="5">
        <f t="shared" si="168"/>
        <v>19052041.84</v>
      </c>
      <c r="I765" s="11">
        <v>0</v>
      </c>
      <c r="J765" s="10">
        <f t="shared" si="179"/>
        <v>7.54</v>
      </c>
      <c r="K765" s="11">
        <f t="shared" si="180"/>
        <v>0</v>
      </c>
      <c r="L765" s="13">
        <f t="shared" si="181"/>
        <v>19052041.84</v>
      </c>
      <c r="M765" s="17">
        <f t="shared" si="175"/>
        <v>19052041.84</v>
      </c>
    </row>
    <row r="766" spans="1:13" ht="16.5" customHeight="1" x14ac:dyDescent="0.3">
      <c r="A766" s="8">
        <v>3</v>
      </c>
      <c r="B766" s="9" t="s">
        <v>501</v>
      </c>
      <c r="C766" s="10">
        <v>30.5</v>
      </c>
      <c r="D766" s="10" t="s">
        <v>57</v>
      </c>
      <c r="E766" s="10">
        <v>2587412</v>
      </c>
      <c r="F766" s="3">
        <f t="shared" si="167"/>
        <v>2587412</v>
      </c>
      <c r="G766" s="4" t="s">
        <v>502</v>
      </c>
      <c r="H766" s="5">
        <f t="shared" si="168"/>
        <v>78916066</v>
      </c>
      <c r="I766" s="11">
        <v>0</v>
      </c>
      <c r="J766" s="10">
        <f t="shared" si="179"/>
        <v>30.5</v>
      </c>
      <c r="K766" s="11">
        <f t="shared" si="180"/>
        <v>0</v>
      </c>
      <c r="L766" s="13">
        <f t="shared" si="181"/>
        <v>78916066</v>
      </c>
      <c r="M766" s="17">
        <f t="shared" si="175"/>
        <v>78916066</v>
      </c>
    </row>
    <row r="767" spans="1:13" x14ac:dyDescent="0.3">
      <c r="A767" s="8">
        <v>4</v>
      </c>
      <c r="B767" s="9" t="s">
        <v>467</v>
      </c>
      <c r="C767" s="10">
        <v>5.78</v>
      </c>
      <c r="D767" s="10" t="s">
        <v>57</v>
      </c>
      <c r="E767" s="10">
        <v>1688112</v>
      </c>
      <c r="F767" s="3">
        <f t="shared" si="167"/>
        <v>1688112</v>
      </c>
      <c r="G767" s="4" t="s">
        <v>281</v>
      </c>
      <c r="H767" s="5">
        <f t="shared" si="168"/>
        <v>9757287.3600000013</v>
      </c>
      <c r="I767" s="11">
        <v>0</v>
      </c>
      <c r="J767" s="10">
        <f t="shared" si="179"/>
        <v>5.78</v>
      </c>
      <c r="K767" s="11">
        <f t="shared" si="180"/>
        <v>0</v>
      </c>
      <c r="L767" s="13">
        <f t="shared" si="181"/>
        <v>9757287.3600000013</v>
      </c>
      <c r="M767" s="17">
        <f t="shared" si="175"/>
        <v>9757287.3600000013</v>
      </c>
    </row>
    <row r="768" spans="1:13" x14ac:dyDescent="0.3">
      <c r="A768" s="8">
        <v>5</v>
      </c>
      <c r="B768" s="9" t="s">
        <v>503</v>
      </c>
      <c r="C768" s="10">
        <v>1.01</v>
      </c>
      <c r="D768" s="10" t="s">
        <v>57</v>
      </c>
      <c r="E768" s="10">
        <v>2106844</v>
      </c>
      <c r="F768" s="3">
        <f t="shared" si="167"/>
        <v>2106844</v>
      </c>
      <c r="G768" s="4" t="s">
        <v>285</v>
      </c>
      <c r="H768" s="5">
        <f t="shared" si="168"/>
        <v>2127912.44</v>
      </c>
      <c r="I768" s="11">
        <v>0</v>
      </c>
      <c r="J768" s="10">
        <f t="shared" si="179"/>
        <v>1.01</v>
      </c>
      <c r="K768" s="11">
        <f t="shared" si="180"/>
        <v>0</v>
      </c>
      <c r="L768" s="13">
        <f t="shared" si="181"/>
        <v>2127912.44</v>
      </c>
      <c r="M768" s="17">
        <f t="shared" si="175"/>
        <v>2127912.44</v>
      </c>
    </row>
    <row r="769" spans="1:13" x14ac:dyDescent="0.3">
      <c r="A769" s="8">
        <v>6</v>
      </c>
      <c r="B769" s="9" t="s">
        <v>504</v>
      </c>
      <c r="C769" s="10">
        <v>5.75</v>
      </c>
      <c r="D769" s="10" t="s">
        <v>57</v>
      </c>
      <c r="E769" s="10">
        <v>1688112</v>
      </c>
      <c r="F769" s="3">
        <f t="shared" si="167"/>
        <v>1688112</v>
      </c>
      <c r="G769" s="4" t="s">
        <v>281</v>
      </c>
      <c r="H769" s="5">
        <f t="shared" si="168"/>
        <v>9706644</v>
      </c>
      <c r="I769" s="11">
        <v>0</v>
      </c>
      <c r="J769" s="10">
        <f t="shared" si="179"/>
        <v>5.75</v>
      </c>
      <c r="K769" s="11">
        <f t="shared" si="180"/>
        <v>0</v>
      </c>
      <c r="L769" s="13">
        <f t="shared" si="181"/>
        <v>9706644</v>
      </c>
      <c r="M769" s="17">
        <f t="shared" si="175"/>
        <v>9706644</v>
      </c>
    </row>
    <row r="770" spans="1:13" x14ac:dyDescent="0.3">
      <c r="A770" s="8">
        <v>7</v>
      </c>
      <c r="B770" s="9" t="s">
        <v>177</v>
      </c>
      <c r="C770" s="10">
        <v>6.19</v>
      </c>
      <c r="D770" s="10" t="s">
        <v>57</v>
      </c>
      <c r="E770" s="10">
        <v>1773804</v>
      </c>
      <c r="F770" s="3">
        <f t="shared" si="167"/>
        <v>1773804</v>
      </c>
      <c r="G770" s="4" t="s">
        <v>424</v>
      </c>
      <c r="H770" s="5">
        <f t="shared" si="168"/>
        <v>10979846.76</v>
      </c>
      <c r="I770" s="11">
        <v>0</v>
      </c>
      <c r="J770" s="10">
        <f t="shared" si="179"/>
        <v>6.19</v>
      </c>
      <c r="K770" s="11">
        <f t="shared" si="180"/>
        <v>0</v>
      </c>
      <c r="L770" s="13">
        <f t="shared" si="181"/>
        <v>10979846.76</v>
      </c>
      <c r="M770" s="17">
        <f t="shared" si="175"/>
        <v>10979846.76</v>
      </c>
    </row>
    <row r="771" spans="1:13" x14ac:dyDescent="0.3">
      <c r="A771" s="8">
        <v>8</v>
      </c>
      <c r="B771" s="9" t="s">
        <v>425</v>
      </c>
      <c r="C771" s="10">
        <v>2.7</v>
      </c>
      <c r="D771" s="10" t="s">
        <v>57</v>
      </c>
      <c r="E771" s="10">
        <v>1448649</v>
      </c>
      <c r="F771" s="3">
        <f t="shared" si="167"/>
        <v>1448649</v>
      </c>
      <c r="G771" s="4" t="s">
        <v>159</v>
      </c>
      <c r="H771" s="5">
        <f t="shared" si="168"/>
        <v>3911352.3000000003</v>
      </c>
      <c r="I771" s="11">
        <v>0</v>
      </c>
      <c r="J771" s="10">
        <f t="shared" si="179"/>
        <v>2.7</v>
      </c>
      <c r="K771" s="11">
        <f t="shared" si="180"/>
        <v>0</v>
      </c>
      <c r="L771" s="13">
        <f t="shared" si="181"/>
        <v>3911352.3000000003</v>
      </c>
      <c r="M771" s="17">
        <f t="shared" si="175"/>
        <v>3911352.3000000003</v>
      </c>
    </row>
    <row r="772" spans="1:13" x14ac:dyDescent="0.3">
      <c r="A772" s="8">
        <v>9</v>
      </c>
      <c r="B772" s="9" t="s">
        <v>286</v>
      </c>
      <c r="C772" s="10">
        <v>56.333300000000001</v>
      </c>
      <c r="D772" s="10" t="s">
        <v>114</v>
      </c>
      <c r="E772" s="10">
        <v>60580</v>
      </c>
      <c r="F772" s="3">
        <f t="shared" si="167"/>
        <v>60580</v>
      </c>
      <c r="G772" s="4" t="s">
        <v>287</v>
      </c>
      <c r="H772" s="5">
        <f t="shared" si="168"/>
        <v>3412671.3140000002</v>
      </c>
      <c r="I772" s="11">
        <v>0</v>
      </c>
      <c r="J772" s="11">
        <f t="shared" si="179"/>
        <v>56.333300000000001</v>
      </c>
      <c r="K772" s="11">
        <f t="shared" si="180"/>
        <v>0</v>
      </c>
      <c r="L772" s="13">
        <f t="shared" si="181"/>
        <v>3412671.3140000002</v>
      </c>
      <c r="M772" s="17">
        <f t="shared" si="175"/>
        <v>3412671.3140000002</v>
      </c>
    </row>
    <row r="773" spans="1:13" x14ac:dyDescent="0.3">
      <c r="A773" s="8">
        <v>10</v>
      </c>
      <c r="B773" s="9" t="s">
        <v>150</v>
      </c>
      <c r="C773" s="10">
        <v>12.6</v>
      </c>
      <c r="D773" s="10" t="s">
        <v>151</v>
      </c>
      <c r="E773" s="10">
        <v>811731</v>
      </c>
      <c r="F773" s="3">
        <f t="shared" si="167"/>
        <v>811731</v>
      </c>
      <c r="G773" s="4" t="s">
        <v>152</v>
      </c>
      <c r="H773" s="5">
        <f t="shared" si="168"/>
        <v>10227810.6</v>
      </c>
      <c r="I773" s="11">
        <v>0</v>
      </c>
      <c r="J773" s="10">
        <f t="shared" si="179"/>
        <v>12.6</v>
      </c>
      <c r="K773" s="11">
        <f t="shared" si="180"/>
        <v>0</v>
      </c>
      <c r="L773" s="13">
        <f t="shared" si="181"/>
        <v>10227810.6</v>
      </c>
      <c r="M773" s="17">
        <f t="shared" si="175"/>
        <v>10227810.6</v>
      </c>
    </row>
    <row r="774" spans="1:13" x14ac:dyDescent="0.3">
      <c r="A774" s="8">
        <v>11</v>
      </c>
      <c r="B774" s="9" t="s">
        <v>145</v>
      </c>
      <c r="C774" s="10">
        <v>1.9550000000000001</v>
      </c>
      <c r="D774" s="10" t="s">
        <v>146</v>
      </c>
      <c r="E774" s="10">
        <v>21320983</v>
      </c>
      <c r="F774" s="3">
        <f t="shared" si="167"/>
        <v>21320983</v>
      </c>
      <c r="G774" s="4" t="s">
        <v>147</v>
      </c>
      <c r="H774" s="5">
        <f t="shared" si="168"/>
        <v>41682521.765000001</v>
      </c>
      <c r="I774" s="11">
        <v>0</v>
      </c>
      <c r="J774" s="11">
        <f t="shared" si="179"/>
        <v>1.9550000000000001</v>
      </c>
      <c r="K774" s="11">
        <f t="shared" si="180"/>
        <v>0</v>
      </c>
      <c r="L774" s="13">
        <f t="shared" si="181"/>
        <v>41682521.765000001</v>
      </c>
      <c r="M774" s="17">
        <f t="shared" si="175"/>
        <v>41682521.765000001</v>
      </c>
    </row>
    <row r="775" spans="1:13" x14ac:dyDescent="0.3">
      <c r="A775" s="8">
        <v>12</v>
      </c>
      <c r="B775" s="9" t="s">
        <v>148</v>
      </c>
      <c r="C775" s="10">
        <v>2.0575999999999999</v>
      </c>
      <c r="D775" s="10" t="s">
        <v>146</v>
      </c>
      <c r="E775" s="10">
        <v>22108474</v>
      </c>
      <c r="F775" s="3">
        <f t="shared" ref="F775:F838" si="182">ROUND(G775,0)</f>
        <v>22108474</v>
      </c>
      <c r="G775" s="4" t="s">
        <v>149</v>
      </c>
      <c r="H775" s="5">
        <f t="shared" si="168"/>
        <v>45490396.102399997</v>
      </c>
      <c r="I775" s="11">
        <v>0</v>
      </c>
      <c r="J775" s="11">
        <f t="shared" si="179"/>
        <v>2.0575999999999999</v>
      </c>
      <c r="K775" s="11">
        <f t="shared" si="180"/>
        <v>0</v>
      </c>
      <c r="L775" s="13">
        <f t="shared" si="181"/>
        <v>45490396.102399997</v>
      </c>
      <c r="M775" s="17">
        <f t="shared" si="175"/>
        <v>45490396.102399997</v>
      </c>
    </row>
    <row r="776" spans="1:13" ht="20.25" customHeight="1" x14ac:dyDescent="0.3">
      <c r="A776" s="8">
        <v>13</v>
      </c>
      <c r="B776" s="9" t="s">
        <v>163</v>
      </c>
      <c r="C776" s="10">
        <v>2.3660000000000001</v>
      </c>
      <c r="D776" s="10" t="s">
        <v>36</v>
      </c>
      <c r="E776" s="10">
        <v>3996591</v>
      </c>
      <c r="F776" s="3">
        <f t="shared" si="182"/>
        <v>3996591</v>
      </c>
      <c r="G776" s="4" t="s">
        <v>462</v>
      </c>
      <c r="H776" s="5">
        <f t="shared" si="168"/>
        <v>9455934.3059999999</v>
      </c>
      <c r="I776" s="11">
        <v>0</v>
      </c>
      <c r="J776" s="11">
        <f t="shared" si="179"/>
        <v>2.3660000000000001</v>
      </c>
      <c r="K776" s="11">
        <f t="shared" si="180"/>
        <v>0</v>
      </c>
      <c r="L776" s="13">
        <f t="shared" si="181"/>
        <v>9455934.3059999999</v>
      </c>
      <c r="M776" s="17">
        <f t="shared" si="175"/>
        <v>9455934.3059999999</v>
      </c>
    </row>
    <row r="777" spans="1:13" x14ac:dyDescent="0.3">
      <c r="A777" s="8">
        <v>14</v>
      </c>
      <c r="B777" s="9" t="s">
        <v>165</v>
      </c>
      <c r="C777" s="10">
        <v>1.722</v>
      </c>
      <c r="D777" s="10" t="s">
        <v>36</v>
      </c>
      <c r="E777" s="10">
        <v>4799682</v>
      </c>
      <c r="F777" s="3">
        <f t="shared" si="182"/>
        <v>4799682</v>
      </c>
      <c r="G777" s="4" t="s">
        <v>166</v>
      </c>
      <c r="H777" s="5">
        <f t="shared" si="168"/>
        <v>8265052.4040000001</v>
      </c>
      <c r="I777" s="11">
        <v>0</v>
      </c>
      <c r="J777" s="11">
        <f t="shared" si="179"/>
        <v>1.722</v>
      </c>
      <c r="K777" s="11">
        <f t="shared" si="180"/>
        <v>0</v>
      </c>
      <c r="L777" s="13">
        <f t="shared" si="181"/>
        <v>8265052.4040000001</v>
      </c>
      <c r="M777" s="17">
        <f t="shared" si="175"/>
        <v>8265052.4040000001</v>
      </c>
    </row>
    <row r="778" spans="1:13" s="25" customFormat="1" x14ac:dyDescent="0.3">
      <c r="A778" s="1" t="s">
        <v>558</v>
      </c>
      <c r="B778" s="2" t="s">
        <v>559</v>
      </c>
      <c r="C778" s="2"/>
      <c r="D778" s="2"/>
      <c r="E778" s="2">
        <v>0</v>
      </c>
      <c r="F778" s="3">
        <f t="shared" si="182"/>
        <v>0</v>
      </c>
      <c r="G778" s="4"/>
      <c r="H778" s="5"/>
      <c r="I778" s="6"/>
      <c r="J778" s="6"/>
      <c r="K778" s="5"/>
      <c r="L778" s="19"/>
      <c r="M778" s="17"/>
    </row>
    <row r="779" spans="1:13" x14ac:dyDescent="0.3">
      <c r="A779" s="8">
        <v>1</v>
      </c>
      <c r="B779" s="9" t="s">
        <v>157</v>
      </c>
      <c r="C779" s="10">
        <v>0.96</v>
      </c>
      <c r="D779" s="10" t="s">
        <v>57</v>
      </c>
      <c r="E779" s="10">
        <v>1688112</v>
      </c>
      <c r="F779" s="3">
        <f t="shared" si="182"/>
        <v>1688112</v>
      </c>
      <c r="G779" s="4" t="s">
        <v>281</v>
      </c>
      <c r="H779" s="5">
        <f t="shared" si="168"/>
        <v>1620587.52</v>
      </c>
      <c r="I779" s="11">
        <v>0</v>
      </c>
      <c r="J779" s="10">
        <f t="shared" ref="J779:J799" si="183">+C779</f>
        <v>0.96</v>
      </c>
      <c r="K779" s="11">
        <f t="shared" ref="K779:K799" si="184">+I779*G779</f>
        <v>0</v>
      </c>
      <c r="L779" s="13">
        <f t="shared" ref="L779:L799" si="185">+J779*G779</f>
        <v>1620587.52</v>
      </c>
      <c r="M779" s="17">
        <f t="shared" si="175"/>
        <v>1620587.52</v>
      </c>
    </row>
    <row r="780" spans="1:13" x14ac:dyDescent="0.3">
      <c r="A780" s="8">
        <v>2</v>
      </c>
      <c r="B780" s="9" t="s">
        <v>155</v>
      </c>
      <c r="C780" s="10">
        <v>0.81</v>
      </c>
      <c r="D780" s="10" t="s">
        <v>57</v>
      </c>
      <c r="E780" s="10">
        <v>2526796</v>
      </c>
      <c r="F780" s="3">
        <f t="shared" si="182"/>
        <v>2526796</v>
      </c>
      <c r="G780" s="4" t="s">
        <v>420</v>
      </c>
      <c r="H780" s="5">
        <f t="shared" si="168"/>
        <v>2046704.7600000002</v>
      </c>
      <c r="I780" s="11">
        <v>0</v>
      </c>
      <c r="J780" s="10">
        <f t="shared" si="183"/>
        <v>0.81</v>
      </c>
      <c r="K780" s="11">
        <f t="shared" si="184"/>
        <v>0</v>
      </c>
      <c r="L780" s="13">
        <f t="shared" si="185"/>
        <v>2046704.7600000002</v>
      </c>
      <c r="M780" s="17">
        <f t="shared" si="175"/>
        <v>2046704.7600000002</v>
      </c>
    </row>
    <row r="781" spans="1:13" x14ac:dyDescent="0.3">
      <c r="A781" s="8">
        <v>3</v>
      </c>
      <c r="B781" s="9" t="s">
        <v>422</v>
      </c>
      <c r="C781" s="10">
        <v>6.08</v>
      </c>
      <c r="D781" s="10" t="s">
        <v>57</v>
      </c>
      <c r="E781" s="10">
        <v>2960824</v>
      </c>
      <c r="F781" s="3">
        <f t="shared" si="182"/>
        <v>2960824</v>
      </c>
      <c r="G781" s="4" t="s">
        <v>443</v>
      </c>
      <c r="H781" s="5">
        <f t="shared" ref="H781:H844" si="186">G781*C781</f>
        <v>18001809.920000002</v>
      </c>
      <c r="I781" s="11">
        <v>0</v>
      </c>
      <c r="J781" s="10">
        <f t="shared" si="183"/>
        <v>6.08</v>
      </c>
      <c r="K781" s="11">
        <f t="shared" si="184"/>
        <v>0</v>
      </c>
      <c r="L781" s="13">
        <f t="shared" si="185"/>
        <v>18001809.920000002</v>
      </c>
      <c r="M781" s="17">
        <f t="shared" si="175"/>
        <v>18001809.920000002</v>
      </c>
    </row>
    <row r="782" spans="1:13" x14ac:dyDescent="0.3">
      <c r="A782" s="8">
        <v>4</v>
      </c>
      <c r="B782" s="9" t="s">
        <v>157</v>
      </c>
      <c r="C782" s="10">
        <v>1.85</v>
      </c>
      <c r="D782" s="10" t="s">
        <v>57</v>
      </c>
      <c r="E782" s="10">
        <v>1688112</v>
      </c>
      <c r="F782" s="3">
        <f t="shared" si="182"/>
        <v>1688112</v>
      </c>
      <c r="G782" s="4" t="s">
        <v>281</v>
      </c>
      <c r="H782" s="5">
        <f t="shared" si="186"/>
        <v>3123007.2</v>
      </c>
      <c r="I782" s="11">
        <v>0</v>
      </c>
      <c r="J782" s="10">
        <f t="shared" si="183"/>
        <v>1.85</v>
      </c>
      <c r="K782" s="11">
        <f t="shared" si="184"/>
        <v>0</v>
      </c>
      <c r="L782" s="13">
        <f t="shared" si="185"/>
        <v>3123007.2</v>
      </c>
      <c r="M782" s="17">
        <f t="shared" si="175"/>
        <v>3123007.2</v>
      </c>
    </row>
    <row r="783" spans="1:13" x14ac:dyDescent="0.3">
      <c r="A783" s="8">
        <v>5</v>
      </c>
      <c r="B783" s="9" t="s">
        <v>155</v>
      </c>
      <c r="C783" s="10">
        <v>1.62</v>
      </c>
      <c r="D783" s="10" t="s">
        <v>57</v>
      </c>
      <c r="E783" s="10">
        <v>2526796</v>
      </c>
      <c r="F783" s="3">
        <f t="shared" si="182"/>
        <v>2526796</v>
      </c>
      <c r="G783" s="4" t="s">
        <v>420</v>
      </c>
      <c r="H783" s="5">
        <f t="shared" si="186"/>
        <v>4093409.5200000005</v>
      </c>
      <c r="I783" s="11">
        <v>0</v>
      </c>
      <c r="J783" s="10">
        <f t="shared" si="183"/>
        <v>1.62</v>
      </c>
      <c r="K783" s="11">
        <f t="shared" si="184"/>
        <v>0</v>
      </c>
      <c r="L783" s="13">
        <f t="shared" si="185"/>
        <v>4093409.5200000005</v>
      </c>
      <c r="M783" s="17">
        <f t="shared" si="175"/>
        <v>4093409.5200000005</v>
      </c>
    </row>
    <row r="784" spans="1:13" ht="33.6" x14ac:dyDescent="0.3">
      <c r="A784" s="8">
        <v>6</v>
      </c>
      <c r="B784" s="9" t="s">
        <v>560</v>
      </c>
      <c r="C784" s="10">
        <v>1.49</v>
      </c>
      <c r="D784" s="10" t="s">
        <v>57</v>
      </c>
      <c r="E784" s="10">
        <v>1688112</v>
      </c>
      <c r="F784" s="3">
        <f t="shared" si="182"/>
        <v>1688112</v>
      </c>
      <c r="G784" s="4" t="s">
        <v>281</v>
      </c>
      <c r="H784" s="5">
        <f t="shared" si="186"/>
        <v>2515286.88</v>
      </c>
      <c r="I784" s="11">
        <v>0</v>
      </c>
      <c r="J784" s="10">
        <f t="shared" si="183"/>
        <v>1.49</v>
      </c>
      <c r="K784" s="11">
        <f t="shared" si="184"/>
        <v>0</v>
      </c>
      <c r="L784" s="13">
        <f t="shared" si="185"/>
        <v>2515286.88</v>
      </c>
      <c r="M784" s="17">
        <f t="shared" si="175"/>
        <v>2515286.88</v>
      </c>
    </row>
    <row r="785" spans="1:13" x14ac:dyDescent="0.3">
      <c r="A785" s="8">
        <v>7</v>
      </c>
      <c r="B785" s="9" t="s">
        <v>456</v>
      </c>
      <c r="C785" s="10">
        <v>9.35</v>
      </c>
      <c r="D785" s="10" t="s">
        <v>57</v>
      </c>
      <c r="E785" s="10">
        <v>2106844</v>
      </c>
      <c r="F785" s="3">
        <f t="shared" si="182"/>
        <v>2106844</v>
      </c>
      <c r="G785" s="4" t="s">
        <v>285</v>
      </c>
      <c r="H785" s="5">
        <f t="shared" si="186"/>
        <v>19698991.399999999</v>
      </c>
      <c r="I785" s="11">
        <v>0</v>
      </c>
      <c r="J785" s="10">
        <f t="shared" si="183"/>
        <v>9.35</v>
      </c>
      <c r="K785" s="11">
        <f t="shared" si="184"/>
        <v>0</v>
      </c>
      <c r="L785" s="13">
        <f t="shared" si="185"/>
        <v>19698991.399999999</v>
      </c>
      <c r="M785" s="17">
        <f t="shared" si="175"/>
        <v>19698991.399999999</v>
      </c>
    </row>
    <row r="786" spans="1:13" x14ac:dyDescent="0.3">
      <c r="A786" s="8">
        <v>8</v>
      </c>
      <c r="B786" s="9" t="s">
        <v>177</v>
      </c>
      <c r="C786" s="10">
        <v>1.05</v>
      </c>
      <c r="D786" s="10" t="s">
        <v>57</v>
      </c>
      <c r="E786" s="10">
        <v>1773804</v>
      </c>
      <c r="F786" s="3">
        <f t="shared" si="182"/>
        <v>1773804</v>
      </c>
      <c r="G786" s="4" t="s">
        <v>424</v>
      </c>
      <c r="H786" s="5">
        <f t="shared" si="186"/>
        <v>1862494.2000000002</v>
      </c>
      <c r="I786" s="11">
        <v>0</v>
      </c>
      <c r="J786" s="10">
        <f t="shared" si="183"/>
        <v>1.05</v>
      </c>
      <c r="K786" s="11">
        <f t="shared" si="184"/>
        <v>0</v>
      </c>
      <c r="L786" s="13">
        <f t="shared" si="185"/>
        <v>1862494.2000000002</v>
      </c>
      <c r="M786" s="17">
        <f t="shared" si="175"/>
        <v>1862494.2000000002</v>
      </c>
    </row>
    <row r="787" spans="1:13" x14ac:dyDescent="0.3">
      <c r="A787" s="8">
        <v>9</v>
      </c>
      <c r="B787" s="9" t="s">
        <v>286</v>
      </c>
      <c r="C787" s="10">
        <v>90.333299999999994</v>
      </c>
      <c r="D787" s="10" t="s">
        <v>114</v>
      </c>
      <c r="E787" s="10">
        <v>60580</v>
      </c>
      <c r="F787" s="3">
        <f t="shared" si="182"/>
        <v>60580</v>
      </c>
      <c r="G787" s="4" t="s">
        <v>287</v>
      </c>
      <c r="H787" s="5">
        <f t="shared" si="186"/>
        <v>5472391.3139999993</v>
      </c>
      <c r="I787" s="11">
        <v>0</v>
      </c>
      <c r="J787" s="10">
        <f t="shared" si="183"/>
        <v>90.333299999999994</v>
      </c>
      <c r="K787" s="11">
        <f t="shared" si="184"/>
        <v>0</v>
      </c>
      <c r="L787" s="13">
        <f t="shared" si="185"/>
        <v>5472391.3139999993</v>
      </c>
      <c r="M787" s="17">
        <f t="shared" si="175"/>
        <v>5472391.3139999993</v>
      </c>
    </row>
    <row r="788" spans="1:13" ht="33.6" x14ac:dyDescent="0.3">
      <c r="A788" s="8">
        <v>10</v>
      </c>
      <c r="B788" s="9" t="s">
        <v>561</v>
      </c>
      <c r="C788" s="10">
        <v>0.14080000000000001</v>
      </c>
      <c r="D788" s="10" t="s">
        <v>146</v>
      </c>
      <c r="E788" s="10">
        <v>21320983</v>
      </c>
      <c r="F788" s="3">
        <f t="shared" si="182"/>
        <v>21320983</v>
      </c>
      <c r="G788" s="4" t="s">
        <v>147</v>
      </c>
      <c r="H788" s="5">
        <f t="shared" si="186"/>
        <v>3001994.4064000002</v>
      </c>
      <c r="I788" s="11">
        <v>0</v>
      </c>
      <c r="J788" s="10">
        <f t="shared" si="183"/>
        <v>0.14080000000000001</v>
      </c>
      <c r="K788" s="11">
        <f t="shared" si="184"/>
        <v>0</v>
      </c>
      <c r="L788" s="13">
        <f t="shared" si="185"/>
        <v>3001994.4064000002</v>
      </c>
      <c r="M788" s="17">
        <f t="shared" si="175"/>
        <v>3001994.4064000002</v>
      </c>
    </row>
    <row r="789" spans="1:13" ht="33.6" x14ac:dyDescent="0.3">
      <c r="A789" s="8">
        <v>11</v>
      </c>
      <c r="B789" s="9" t="s">
        <v>562</v>
      </c>
      <c r="C789" s="10">
        <v>0.3135</v>
      </c>
      <c r="D789" s="10" t="s">
        <v>146</v>
      </c>
      <c r="E789" s="10">
        <v>23845969</v>
      </c>
      <c r="F789" s="3">
        <f t="shared" si="182"/>
        <v>23845969</v>
      </c>
      <c r="G789" s="4" t="s">
        <v>563</v>
      </c>
      <c r="H789" s="5">
        <f t="shared" si="186"/>
        <v>7475711.2814999996</v>
      </c>
      <c r="I789" s="11">
        <v>0</v>
      </c>
      <c r="J789" s="10">
        <f t="shared" si="183"/>
        <v>0.3135</v>
      </c>
      <c r="K789" s="11">
        <f t="shared" si="184"/>
        <v>0</v>
      </c>
      <c r="L789" s="13">
        <f t="shared" si="185"/>
        <v>7475711.2814999996</v>
      </c>
      <c r="M789" s="17">
        <f t="shared" si="175"/>
        <v>7475711.2814999996</v>
      </c>
    </row>
    <row r="790" spans="1:13" ht="33.6" x14ac:dyDescent="0.3">
      <c r="A790" s="8">
        <v>12</v>
      </c>
      <c r="B790" s="9" t="s">
        <v>564</v>
      </c>
      <c r="C790" s="10">
        <v>9.06E-2</v>
      </c>
      <c r="D790" s="10" t="s">
        <v>146</v>
      </c>
      <c r="E790" s="10">
        <v>24250593</v>
      </c>
      <c r="F790" s="3">
        <f t="shared" si="182"/>
        <v>24250593</v>
      </c>
      <c r="G790" s="4" t="s">
        <v>434</v>
      </c>
      <c r="H790" s="5">
        <f t="shared" si="186"/>
        <v>2197103.7258000001</v>
      </c>
      <c r="I790" s="11">
        <v>0</v>
      </c>
      <c r="J790" s="10">
        <f t="shared" si="183"/>
        <v>9.06E-2</v>
      </c>
      <c r="K790" s="11">
        <f t="shared" si="184"/>
        <v>0</v>
      </c>
      <c r="L790" s="13">
        <f t="shared" si="185"/>
        <v>2197103.7258000001</v>
      </c>
      <c r="M790" s="17">
        <f t="shared" si="175"/>
        <v>2197103.7258000001</v>
      </c>
    </row>
    <row r="791" spans="1:13" ht="33.6" x14ac:dyDescent="0.3">
      <c r="A791" s="8">
        <v>13</v>
      </c>
      <c r="B791" s="9" t="s">
        <v>565</v>
      </c>
      <c r="C791" s="10">
        <v>0.2364</v>
      </c>
      <c r="D791" s="10" t="s">
        <v>146</v>
      </c>
      <c r="E791" s="10">
        <v>21320983</v>
      </c>
      <c r="F791" s="3">
        <f t="shared" si="182"/>
        <v>21320983</v>
      </c>
      <c r="G791" s="4" t="s">
        <v>147</v>
      </c>
      <c r="H791" s="5">
        <f t="shared" si="186"/>
        <v>5040280.3811999997</v>
      </c>
      <c r="I791" s="11">
        <v>0</v>
      </c>
      <c r="J791" s="10">
        <f t="shared" si="183"/>
        <v>0.2364</v>
      </c>
      <c r="K791" s="11">
        <f t="shared" si="184"/>
        <v>0</v>
      </c>
      <c r="L791" s="13">
        <f t="shared" si="185"/>
        <v>5040280.3811999997</v>
      </c>
      <c r="M791" s="17">
        <f t="shared" si="175"/>
        <v>5040280.3811999997</v>
      </c>
    </row>
    <row r="792" spans="1:13" ht="33.6" x14ac:dyDescent="0.3">
      <c r="A792" s="8">
        <v>14</v>
      </c>
      <c r="B792" s="9" t="s">
        <v>566</v>
      </c>
      <c r="C792" s="10">
        <v>0.40629999999999999</v>
      </c>
      <c r="D792" s="10" t="s">
        <v>146</v>
      </c>
      <c r="E792" s="10">
        <v>21320983</v>
      </c>
      <c r="F792" s="3">
        <f t="shared" si="182"/>
        <v>21320983</v>
      </c>
      <c r="G792" s="4" t="s">
        <v>147</v>
      </c>
      <c r="H792" s="5">
        <f t="shared" si="186"/>
        <v>8662715.3928999994</v>
      </c>
      <c r="I792" s="11">
        <v>0</v>
      </c>
      <c r="J792" s="10">
        <f t="shared" si="183"/>
        <v>0.40629999999999999</v>
      </c>
      <c r="K792" s="11">
        <f t="shared" si="184"/>
        <v>0</v>
      </c>
      <c r="L792" s="13">
        <f t="shared" si="185"/>
        <v>8662715.3928999994</v>
      </c>
      <c r="M792" s="17">
        <f t="shared" si="175"/>
        <v>8662715.3928999994</v>
      </c>
    </row>
    <row r="793" spans="1:13" x14ac:dyDescent="0.3">
      <c r="A793" s="8">
        <v>15</v>
      </c>
      <c r="B793" s="9" t="s">
        <v>150</v>
      </c>
      <c r="C793" s="10">
        <v>9.9</v>
      </c>
      <c r="D793" s="10" t="s">
        <v>151</v>
      </c>
      <c r="E793" s="10">
        <v>811731</v>
      </c>
      <c r="F793" s="3">
        <f t="shared" si="182"/>
        <v>811731</v>
      </c>
      <c r="G793" s="4" t="s">
        <v>152</v>
      </c>
      <c r="H793" s="5">
        <f t="shared" si="186"/>
        <v>8036136.9000000004</v>
      </c>
      <c r="I793" s="11">
        <v>0</v>
      </c>
      <c r="J793" s="10">
        <f t="shared" si="183"/>
        <v>9.9</v>
      </c>
      <c r="K793" s="11">
        <f t="shared" si="184"/>
        <v>0</v>
      </c>
      <c r="L793" s="13">
        <f t="shared" si="185"/>
        <v>8036136.9000000004</v>
      </c>
      <c r="M793" s="17">
        <f t="shared" si="175"/>
        <v>8036136.9000000004</v>
      </c>
    </row>
    <row r="794" spans="1:13" ht="16.5" customHeight="1" x14ac:dyDescent="0.3">
      <c r="A794" s="8">
        <v>16</v>
      </c>
      <c r="B794" s="9" t="s">
        <v>445</v>
      </c>
      <c r="C794" s="10">
        <v>3.5999999999999997E-2</v>
      </c>
      <c r="D794" s="10" t="s">
        <v>127</v>
      </c>
      <c r="E794" s="10">
        <v>3034617</v>
      </c>
      <c r="F794" s="3">
        <f t="shared" si="182"/>
        <v>3034617</v>
      </c>
      <c r="G794" s="4" t="s">
        <v>136</v>
      </c>
      <c r="H794" s="5">
        <f t="shared" si="186"/>
        <v>109246.21199999998</v>
      </c>
      <c r="I794" s="11">
        <v>0</v>
      </c>
      <c r="J794" s="11">
        <f t="shared" si="183"/>
        <v>3.5999999999999997E-2</v>
      </c>
      <c r="K794" s="11">
        <f t="shared" si="184"/>
        <v>0</v>
      </c>
      <c r="L794" s="13">
        <f t="shared" si="185"/>
        <v>109246.21199999998</v>
      </c>
      <c r="M794" s="17">
        <f t="shared" si="175"/>
        <v>109246.21199999998</v>
      </c>
    </row>
    <row r="795" spans="1:13" ht="16.5" customHeight="1" x14ac:dyDescent="0.3">
      <c r="A795" s="8">
        <v>17</v>
      </c>
      <c r="B795" s="9" t="s">
        <v>446</v>
      </c>
      <c r="C795" s="10">
        <v>0.56999999999999995</v>
      </c>
      <c r="D795" s="10" t="s">
        <v>57</v>
      </c>
      <c r="E795" s="10">
        <v>1052495</v>
      </c>
      <c r="F795" s="3">
        <f t="shared" si="182"/>
        <v>1052495</v>
      </c>
      <c r="G795" s="4" t="s">
        <v>123</v>
      </c>
      <c r="H795" s="5">
        <f t="shared" si="186"/>
        <v>599922.14999999991</v>
      </c>
      <c r="I795" s="11">
        <v>0</v>
      </c>
      <c r="J795" s="10">
        <f t="shared" si="183"/>
        <v>0.56999999999999995</v>
      </c>
      <c r="K795" s="11">
        <f t="shared" si="184"/>
        <v>0</v>
      </c>
      <c r="L795" s="13">
        <f t="shared" si="185"/>
        <v>599922.14999999991</v>
      </c>
      <c r="M795" s="17">
        <f t="shared" si="175"/>
        <v>599922.14999999991</v>
      </c>
    </row>
    <row r="796" spans="1:13" ht="16.5" customHeight="1" x14ac:dyDescent="0.3">
      <c r="A796" s="8">
        <v>18</v>
      </c>
      <c r="B796" s="9" t="s">
        <v>447</v>
      </c>
      <c r="C796" s="10">
        <v>1.33</v>
      </c>
      <c r="D796" s="10" t="s">
        <v>57</v>
      </c>
      <c r="E796" s="10">
        <v>558164</v>
      </c>
      <c r="F796" s="3">
        <f t="shared" si="182"/>
        <v>558164</v>
      </c>
      <c r="G796" s="4" t="s">
        <v>125</v>
      </c>
      <c r="H796" s="5">
        <f t="shared" si="186"/>
        <v>742358.12</v>
      </c>
      <c r="I796" s="11">
        <v>0</v>
      </c>
      <c r="J796" s="10">
        <f t="shared" si="183"/>
        <v>1.33</v>
      </c>
      <c r="K796" s="11">
        <f t="shared" si="184"/>
        <v>0</v>
      </c>
      <c r="L796" s="13">
        <f t="shared" si="185"/>
        <v>742358.12</v>
      </c>
      <c r="M796" s="17">
        <f t="shared" si="175"/>
        <v>742358.12</v>
      </c>
    </row>
    <row r="797" spans="1:13" ht="16.5" customHeight="1" x14ac:dyDescent="0.3">
      <c r="A797" s="8">
        <v>19</v>
      </c>
      <c r="B797" s="9" t="s">
        <v>448</v>
      </c>
      <c r="C797" s="10">
        <v>0.23300000000000001</v>
      </c>
      <c r="D797" s="10" t="s">
        <v>103</v>
      </c>
      <c r="E797" s="10">
        <v>2202292</v>
      </c>
      <c r="F797" s="3">
        <f t="shared" si="182"/>
        <v>2202292</v>
      </c>
      <c r="G797" s="4" t="s">
        <v>183</v>
      </c>
      <c r="H797" s="5">
        <f t="shared" si="186"/>
        <v>513134.03600000002</v>
      </c>
      <c r="I797" s="11">
        <v>0</v>
      </c>
      <c r="J797" s="11">
        <f t="shared" si="183"/>
        <v>0.23300000000000001</v>
      </c>
      <c r="K797" s="11">
        <f t="shared" si="184"/>
        <v>0</v>
      </c>
      <c r="L797" s="13">
        <f t="shared" si="185"/>
        <v>513134.03600000002</v>
      </c>
      <c r="M797" s="17">
        <f t="shared" si="175"/>
        <v>513134.03600000002</v>
      </c>
    </row>
    <row r="798" spans="1:13" ht="16.5" customHeight="1" x14ac:dyDescent="0.3">
      <c r="A798" s="8">
        <v>20</v>
      </c>
      <c r="B798" s="9" t="s">
        <v>163</v>
      </c>
      <c r="C798" s="10">
        <v>2.173</v>
      </c>
      <c r="D798" s="10" t="s">
        <v>36</v>
      </c>
      <c r="E798" s="10">
        <v>3996591</v>
      </c>
      <c r="F798" s="3">
        <f t="shared" si="182"/>
        <v>3996591</v>
      </c>
      <c r="G798" s="4" t="s">
        <v>462</v>
      </c>
      <c r="H798" s="5">
        <f t="shared" si="186"/>
        <v>8684592.2430000007</v>
      </c>
      <c r="I798" s="11">
        <v>0</v>
      </c>
      <c r="J798" s="11">
        <f t="shared" si="183"/>
        <v>2.173</v>
      </c>
      <c r="K798" s="11">
        <f t="shared" si="184"/>
        <v>0</v>
      </c>
      <c r="L798" s="13">
        <f t="shared" si="185"/>
        <v>8684592.2430000007</v>
      </c>
      <c r="M798" s="17">
        <f t="shared" si="175"/>
        <v>8684592.2430000007</v>
      </c>
    </row>
    <row r="799" spans="1:13" ht="16.5" customHeight="1" x14ac:dyDescent="0.3">
      <c r="A799" s="8">
        <v>21</v>
      </c>
      <c r="B799" s="9" t="s">
        <v>165</v>
      </c>
      <c r="C799" s="10">
        <v>0.42</v>
      </c>
      <c r="D799" s="10" t="s">
        <v>36</v>
      </c>
      <c r="E799" s="10">
        <v>4799682</v>
      </c>
      <c r="F799" s="3">
        <f t="shared" si="182"/>
        <v>4799682</v>
      </c>
      <c r="G799" s="4" t="s">
        <v>166</v>
      </c>
      <c r="H799" s="5">
        <f t="shared" si="186"/>
        <v>2015866.44</v>
      </c>
      <c r="I799" s="11">
        <v>0</v>
      </c>
      <c r="J799" s="10">
        <f t="shared" si="183"/>
        <v>0.42</v>
      </c>
      <c r="K799" s="11">
        <f t="shared" si="184"/>
        <v>0</v>
      </c>
      <c r="L799" s="13">
        <f t="shared" si="185"/>
        <v>2015866.44</v>
      </c>
      <c r="M799" s="17">
        <f t="shared" si="175"/>
        <v>2015866.44</v>
      </c>
    </row>
    <row r="800" spans="1:13" s="25" customFormat="1" x14ac:dyDescent="0.3">
      <c r="A800" s="1" t="s">
        <v>567</v>
      </c>
      <c r="B800" s="2" t="s">
        <v>568</v>
      </c>
      <c r="C800" s="2"/>
      <c r="D800" s="2"/>
      <c r="E800" s="2">
        <v>0</v>
      </c>
      <c r="F800" s="3">
        <f t="shared" si="182"/>
        <v>0</v>
      </c>
      <c r="G800" s="4"/>
      <c r="H800" s="5"/>
      <c r="I800" s="6"/>
      <c r="J800" s="6"/>
      <c r="K800" s="5"/>
      <c r="L800" s="19"/>
      <c r="M800" s="17"/>
    </row>
    <row r="801" spans="1:13" x14ac:dyDescent="0.3">
      <c r="A801" s="8">
        <v>1</v>
      </c>
      <c r="B801" s="9" t="s">
        <v>157</v>
      </c>
      <c r="C801" s="10">
        <v>0.77</v>
      </c>
      <c r="D801" s="10" t="s">
        <v>57</v>
      </c>
      <c r="E801" s="10">
        <v>1688112</v>
      </c>
      <c r="F801" s="3">
        <f t="shared" si="182"/>
        <v>1688112</v>
      </c>
      <c r="G801" s="4" t="s">
        <v>281</v>
      </c>
      <c r="H801" s="5">
        <f t="shared" si="186"/>
        <v>1299846.24</v>
      </c>
      <c r="I801" s="11">
        <v>0</v>
      </c>
      <c r="J801" s="10">
        <f t="shared" ref="J801:J821" si="187">+C801</f>
        <v>0.77</v>
      </c>
      <c r="K801" s="11">
        <f t="shared" ref="K801:K821" si="188">+I801*G801</f>
        <v>0</v>
      </c>
      <c r="L801" s="13">
        <f t="shared" ref="L801:L821" si="189">+J801*G801</f>
        <v>1299846.24</v>
      </c>
      <c r="M801" s="17">
        <f t="shared" si="175"/>
        <v>1299846.24</v>
      </c>
    </row>
    <row r="802" spans="1:13" x14ac:dyDescent="0.3">
      <c r="A802" s="8">
        <v>2</v>
      </c>
      <c r="B802" s="9" t="s">
        <v>155</v>
      </c>
      <c r="C802" s="10">
        <v>0.59</v>
      </c>
      <c r="D802" s="10" t="s">
        <v>57</v>
      </c>
      <c r="E802" s="10">
        <v>2526796</v>
      </c>
      <c r="F802" s="3">
        <f t="shared" si="182"/>
        <v>2526796</v>
      </c>
      <c r="G802" s="4" t="s">
        <v>420</v>
      </c>
      <c r="H802" s="5">
        <f t="shared" si="186"/>
        <v>1490809.64</v>
      </c>
      <c r="I802" s="11">
        <v>0</v>
      </c>
      <c r="J802" s="10">
        <f t="shared" si="187"/>
        <v>0.59</v>
      </c>
      <c r="K802" s="11">
        <f t="shared" si="188"/>
        <v>0</v>
      </c>
      <c r="L802" s="13">
        <f t="shared" si="189"/>
        <v>1490809.64</v>
      </c>
      <c r="M802" s="17">
        <f t="shared" ref="M802:M852" si="190">+K802+L802</f>
        <v>1490809.64</v>
      </c>
    </row>
    <row r="803" spans="1:13" x14ac:dyDescent="0.3">
      <c r="A803" s="8">
        <v>3</v>
      </c>
      <c r="B803" s="9" t="s">
        <v>422</v>
      </c>
      <c r="C803" s="10">
        <v>5.07</v>
      </c>
      <c r="D803" s="10" t="s">
        <v>57</v>
      </c>
      <c r="E803" s="10">
        <v>2960824</v>
      </c>
      <c r="F803" s="3">
        <f t="shared" si="182"/>
        <v>2960824</v>
      </c>
      <c r="G803" s="4" t="s">
        <v>443</v>
      </c>
      <c r="H803" s="5">
        <f t="shared" si="186"/>
        <v>15011377.680000002</v>
      </c>
      <c r="I803" s="11">
        <v>0</v>
      </c>
      <c r="J803" s="10">
        <f t="shared" si="187"/>
        <v>5.07</v>
      </c>
      <c r="K803" s="11">
        <f t="shared" si="188"/>
        <v>0</v>
      </c>
      <c r="L803" s="13">
        <f t="shared" si="189"/>
        <v>15011377.680000002</v>
      </c>
      <c r="M803" s="17">
        <f t="shared" si="190"/>
        <v>15011377.680000002</v>
      </c>
    </row>
    <row r="804" spans="1:13" x14ac:dyDescent="0.3">
      <c r="A804" s="8">
        <v>4</v>
      </c>
      <c r="B804" s="9" t="s">
        <v>157</v>
      </c>
      <c r="C804" s="10">
        <v>1.55</v>
      </c>
      <c r="D804" s="10" t="s">
        <v>57</v>
      </c>
      <c r="E804" s="10">
        <v>1688112</v>
      </c>
      <c r="F804" s="3">
        <f t="shared" si="182"/>
        <v>1688112</v>
      </c>
      <c r="G804" s="4" t="s">
        <v>281</v>
      </c>
      <c r="H804" s="5">
        <f t="shared" si="186"/>
        <v>2616573.6</v>
      </c>
      <c r="I804" s="11">
        <v>0</v>
      </c>
      <c r="J804" s="10">
        <f t="shared" si="187"/>
        <v>1.55</v>
      </c>
      <c r="K804" s="11">
        <f t="shared" si="188"/>
        <v>0</v>
      </c>
      <c r="L804" s="13">
        <f t="shared" si="189"/>
        <v>2616573.6</v>
      </c>
      <c r="M804" s="17">
        <f t="shared" si="190"/>
        <v>2616573.6</v>
      </c>
    </row>
    <row r="805" spans="1:13" x14ac:dyDescent="0.3">
      <c r="A805" s="8">
        <v>5</v>
      </c>
      <c r="B805" s="9" t="s">
        <v>155</v>
      </c>
      <c r="C805" s="10">
        <v>1.37</v>
      </c>
      <c r="D805" s="10" t="s">
        <v>57</v>
      </c>
      <c r="E805" s="10">
        <v>2526796</v>
      </c>
      <c r="F805" s="3">
        <f t="shared" si="182"/>
        <v>2526796</v>
      </c>
      <c r="G805" s="4" t="s">
        <v>420</v>
      </c>
      <c r="H805" s="5">
        <f t="shared" si="186"/>
        <v>3461710.5200000005</v>
      </c>
      <c r="I805" s="11">
        <v>0</v>
      </c>
      <c r="J805" s="10">
        <f t="shared" si="187"/>
        <v>1.37</v>
      </c>
      <c r="K805" s="11">
        <f t="shared" si="188"/>
        <v>0</v>
      </c>
      <c r="L805" s="13">
        <f t="shared" si="189"/>
        <v>3461710.5200000005</v>
      </c>
      <c r="M805" s="17">
        <f t="shared" si="190"/>
        <v>3461710.5200000005</v>
      </c>
    </row>
    <row r="806" spans="1:13" ht="33.6" x14ac:dyDescent="0.3">
      <c r="A806" s="8">
        <v>6</v>
      </c>
      <c r="B806" s="9" t="s">
        <v>569</v>
      </c>
      <c r="C806" s="10">
        <v>1.37</v>
      </c>
      <c r="D806" s="10" t="s">
        <v>57</v>
      </c>
      <c r="E806" s="10">
        <v>1688112</v>
      </c>
      <c r="F806" s="3">
        <f t="shared" si="182"/>
        <v>1688112</v>
      </c>
      <c r="G806" s="4" t="s">
        <v>281</v>
      </c>
      <c r="H806" s="5">
        <f t="shared" si="186"/>
        <v>2312713.4400000004</v>
      </c>
      <c r="I806" s="11">
        <v>0</v>
      </c>
      <c r="J806" s="10">
        <f t="shared" si="187"/>
        <v>1.37</v>
      </c>
      <c r="K806" s="11">
        <f t="shared" si="188"/>
        <v>0</v>
      </c>
      <c r="L806" s="13">
        <f t="shared" si="189"/>
        <v>2312713.4400000004</v>
      </c>
      <c r="M806" s="17">
        <f t="shared" si="190"/>
        <v>2312713.4400000004</v>
      </c>
    </row>
    <row r="807" spans="1:13" x14ac:dyDescent="0.3">
      <c r="A807" s="8">
        <v>7</v>
      </c>
      <c r="B807" s="9" t="s">
        <v>456</v>
      </c>
      <c r="C807" s="10">
        <v>7.85</v>
      </c>
      <c r="D807" s="10" t="s">
        <v>57</v>
      </c>
      <c r="E807" s="10">
        <v>2106844</v>
      </c>
      <c r="F807" s="3">
        <f t="shared" si="182"/>
        <v>2106844</v>
      </c>
      <c r="G807" s="4" t="s">
        <v>285</v>
      </c>
      <c r="H807" s="5">
        <f t="shared" si="186"/>
        <v>16538725.399999999</v>
      </c>
      <c r="I807" s="11">
        <v>0</v>
      </c>
      <c r="J807" s="10">
        <f t="shared" si="187"/>
        <v>7.85</v>
      </c>
      <c r="K807" s="11">
        <f t="shared" si="188"/>
        <v>0</v>
      </c>
      <c r="L807" s="13">
        <f t="shared" si="189"/>
        <v>16538725.399999999</v>
      </c>
      <c r="M807" s="17">
        <f t="shared" si="190"/>
        <v>16538725.399999999</v>
      </c>
    </row>
    <row r="808" spans="1:13" x14ac:dyDescent="0.3">
      <c r="A808" s="8">
        <v>8</v>
      </c>
      <c r="B808" s="9" t="s">
        <v>177</v>
      </c>
      <c r="C808" s="10">
        <v>0.88</v>
      </c>
      <c r="D808" s="10" t="s">
        <v>57</v>
      </c>
      <c r="E808" s="10">
        <v>1773804</v>
      </c>
      <c r="F808" s="3">
        <f t="shared" si="182"/>
        <v>1773804</v>
      </c>
      <c r="G808" s="4" t="s">
        <v>424</v>
      </c>
      <c r="H808" s="5">
        <f t="shared" si="186"/>
        <v>1560947.52</v>
      </c>
      <c r="I808" s="11">
        <v>0</v>
      </c>
      <c r="J808" s="10">
        <f t="shared" si="187"/>
        <v>0.88</v>
      </c>
      <c r="K808" s="11">
        <f t="shared" si="188"/>
        <v>0</v>
      </c>
      <c r="L808" s="13">
        <f t="shared" si="189"/>
        <v>1560947.52</v>
      </c>
      <c r="M808" s="17">
        <f t="shared" si="190"/>
        <v>1560947.52</v>
      </c>
    </row>
    <row r="809" spans="1:13" x14ac:dyDescent="0.3">
      <c r="A809" s="8">
        <v>9</v>
      </c>
      <c r="B809" s="9" t="s">
        <v>286</v>
      </c>
      <c r="C809" s="10">
        <v>76.666700000000006</v>
      </c>
      <c r="D809" s="10" t="s">
        <v>114</v>
      </c>
      <c r="E809" s="10">
        <v>60580</v>
      </c>
      <c r="F809" s="3">
        <f t="shared" si="182"/>
        <v>60580</v>
      </c>
      <c r="G809" s="4" t="s">
        <v>287</v>
      </c>
      <c r="H809" s="5">
        <f t="shared" si="186"/>
        <v>4644468.6860000007</v>
      </c>
      <c r="I809" s="11">
        <v>0</v>
      </c>
      <c r="J809" s="11">
        <f t="shared" si="187"/>
        <v>76.666700000000006</v>
      </c>
      <c r="K809" s="11">
        <f t="shared" si="188"/>
        <v>0</v>
      </c>
      <c r="L809" s="13">
        <f t="shared" si="189"/>
        <v>4644468.6860000007</v>
      </c>
      <c r="M809" s="17">
        <f t="shared" si="190"/>
        <v>4644468.6860000007</v>
      </c>
    </row>
    <row r="810" spans="1:13" ht="33.6" x14ac:dyDescent="0.3">
      <c r="A810" s="8">
        <v>10</v>
      </c>
      <c r="B810" s="9" t="s">
        <v>561</v>
      </c>
      <c r="C810" s="10">
        <v>0.1212</v>
      </c>
      <c r="D810" s="10" t="s">
        <v>146</v>
      </c>
      <c r="E810" s="10">
        <v>21320983</v>
      </c>
      <c r="F810" s="3">
        <f t="shared" si="182"/>
        <v>21320983</v>
      </c>
      <c r="G810" s="4" t="s">
        <v>147</v>
      </c>
      <c r="H810" s="5">
        <f t="shared" si="186"/>
        <v>2584103.1395999999</v>
      </c>
      <c r="I810" s="11">
        <v>0</v>
      </c>
      <c r="J810" s="10">
        <f t="shared" si="187"/>
        <v>0.1212</v>
      </c>
      <c r="K810" s="11">
        <f t="shared" si="188"/>
        <v>0</v>
      </c>
      <c r="L810" s="13">
        <f t="shared" si="189"/>
        <v>2584103.1395999999</v>
      </c>
      <c r="M810" s="17">
        <f t="shared" si="190"/>
        <v>2584103.1395999999</v>
      </c>
    </row>
    <row r="811" spans="1:13" ht="33.6" x14ac:dyDescent="0.3">
      <c r="A811" s="8">
        <v>11</v>
      </c>
      <c r="B811" s="9" t="s">
        <v>562</v>
      </c>
      <c r="C811" s="10">
        <v>0.36470000000000002</v>
      </c>
      <c r="D811" s="10" t="s">
        <v>146</v>
      </c>
      <c r="E811" s="10">
        <v>23845969</v>
      </c>
      <c r="F811" s="3">
        <f t="shared" si="182"/>
        <v>23845969</v>
      </c>
      <c r="G811" s="4" t="s">
        <v>563</v>
      </c>
      <c r="H811" s="5">
        <f t="shared" si="186"/>
        <v>8696624.8943000007</v>
      </c>
      <c r="I811" s="11">
        <v>0</v>
      </c>
      <c r="J811" s="10">
        <f t="shared" si="187"/>
        <v>0.36470000000000002</v>
      </c>
      <c r="K811" s="11">
        <f t="shared" si="188"/>
        <v>0</v>
      </c>
      <c r="L811" s="13">
        <f t="shared" si="189"/>
        <v>8696624.8943000007</v>
      </c>
      <c r="M811" s="17">
        <f t="shared" si="190"/>
        <v>8696624.8943000007</v>
      </c>
    </row>
    <row r="812" spans="1:13" ht="33.6" x14ac:dyDescent="0.3">
      <c r="A812" s="8">
        <v>12</v>
      </c>
      <c r="B812" s="9" t="s">
        <v>564</v>
      </c>
      <c r="C812" s="10">
        <v>0.1027</v>
      </c>
      <c r="D812" s="10" t="s">
        <v>146</v>
      </c>
      <c r="E812" s="10">
        <v>24250593</v>
      </c>
      <c r="F812" s="3">
        <f t="shared" si="182"/>
        <v>24250593</v>
      </c>
      <c r="G812" s="4" t="s">
        <v>434</v>
      </c>
      <c r="H812" s="5">
        <f t="shared" si="186"/>
        <v>2490535.9010999999</v>
      </c>
      <c r="I812" s="11">
        <v>0</v>
      </c>
      <c r="J812" s="10">
        <f t="shared" si="187"/>
        <v>0.1027</v>
      </c>
      <c r="K812" s="11">
        <f t="shared" si="188"/>
        <v>0</v>
      </c>
      <c r="L812" s="13">
        <f t="shared" si="189"/>
        <v>2490535.9010999999</v>
      </c>
      <c r="M812" s="17">
        <f t="shared" si="190"/>
        <v>2490535.9010999999</v>
      </c>
    </row>
    <row r="813" spans="1:13" ht="33.6" x14ac:dyDescent="0.3">
      <c r="A813" s="8">
        <v>13</v>
      </c>
      <c r="B813" s="9" t="s">
        <v>565</v>
      </c>
      <c r="C813" s="10">
        <v>0.20300000000000001</v>
      </c>
      <c r="D813" s="10" t="s">
        <v>146</v>
      </c>
      <c r="E813" s="10">
        <v>21320983</v>
      </c>
      <c r="F813" s="3">
        <f t="shared" si="182"/>
        <v>21320983</v>
      </c>
      <c r="G813" s="4" t="s">
        <v>147</v>
      </c>
      <c r="H813" s="5">
        <f t="shared" si="186"/>
        <v>4328159.5490000006</v>
      </c>
      <c r="I813" s="11">
        <v>0</v>
      </c>
      <c r="J813" s="11">
        <f t="shared" si="187"/>
        <v>0.20300000000000001</v>
      </c>
      <c r="K813" s="11">
        <f t="shared" si="188"/>
        <v>0</v>
      </c>
      <c r="L813" s="13">
        <f t="shared" si="189"/>
        <v>4328159.5490000006</v>
      </c>
      <c r="M813" s="17">
        <f t="shared" si="190"/>
        <v>4328159.5490000006</v>
      </c>
    </row>
    <row r="814" spans="1:13" ht="33.6" x14ac:dyDescent="0.3">
      <c r="A814" s="8">
        <v>14</v>
      </c>
      <c r="B814" s="9" t="s">
        <v>566</v>
      </c>
      <c r="C814" s="10">
        <v>0.3458</v>
      </c>
      <c r="D814" s="10" t="s">
        <v>146</v>
      </c>
      <c r="E814" s="10">
        <v>21320983</v>
      </c>
      <c r="F814" s="3">
        <f t="shared" si="182"/>
        <v>21320983</v>
      </c>
      <c r="G814" s="4" t="s">
        <v>147</v>
      </c>
      <c r="H814" s="5">
        <f t="shared" si="186"/>
        <v>7372795.9214000003</v>
      </c>
      <c r="I814" s="11">
        <v>0</v>
      </c>
      <c r="J814" s="10">
        <f t="shared" si="187"/>
        <v>0.3458</v>
      </c>
      <c r="K814" s="11">
        <f t="shared" si="188"/>
        <v>0</v>
      </c>
      <c r="L814" s="13">
        <f t="shared" si="189"/>
        <v>7372795.9214000003</v>
      </c>
      <c r="M814" s="17">
        <f t="shared" si="190"/>
        <v>7372795.9214000003</v>
      </c>
    </row>
    <row r="815" spans="1:13" x14ac:dyDescent="0.3">
      <c r="A815" s="8">
        <v>15</v>
      </c>
      <c r="B815" s="9" t="s">
        <v>150</v>
      </c>
      <c r="C815" s="10">
        <v>8.4</v>
      </c>
      <c r="D815" s="10" t="s">
        <v>151</v>
      </c>
      <c r="E815" s="10">
        <v>811731</v>
      </c>
      <c r="F815" s="3">
        <f t="shared" si="182"/>
        <v>811731</v>
      </c>
      <c r="G815" s="4" t="s">
        <v>152</v>
      </c>
      <c r="H815" s="5">
        <f t="shared" si="186"/>
        <v>6818540.4000000004</v>
      </c>
      <c r="I815" s="11">
        <v>0</v>
      </c>
      <c r="J815" s="10">
        <f t="shared" si="187"/>
        <v>8.4</v>
      </c>
      <c r="K815" s="11">
        <f t="shared" si="188"/>
        <v>0</v>
      </c>
      <c r="L815" s="13">
        <f t="shared" si="189"/>
        <v>6818540.4000000004</v>
      </c>
      <c r="M815" s="17">
        <f t="shared" si="190"/>
        <v>6818540.4000000004</v>
      </c>
    </row>
    <row r="816" spans="1:13" x14ac:dyDescent="0.3">
      <c r="A816" s="8">
        <v>16</v>
      </c>
      <c r="B816" s="9" t="s">
        <v>445</v>
      </c>
      <c r="C816" s="10">
        <v>3.5999999999999997E-2</v>
      </c>
      <c r="D816" s="10" t="s">
        <v>127</v>
      </c>
      <c r="E816" s="10">
        <v>3034617</v>
      </c>
      <c r="F816" s="3">
        <f t="shared" si="182"/>
        <v>3034617</v>
      </c>
      <c r="G816" s="4" t="s">
        <v>136</v>
      </c>
      <c r="H816" s="5">
        <f t="shared" si="186"/>
        <v>109246.21199999998</v>
      </c>
      <c r="I816" s="11">
        <v>0</v>
      </c>
      <c r="J816" s="11">
        <f t="shared" si="187"/>
        <v>3.5999999999999997E-2</v>
      </c>
      <c r="K816" s="11">
        <f t="shared" si="188"/>
        <v>0</v>
      </c>
      <c r="L816" s="13">
        <f t="shared" si="189"/>
        <v>109246.21199999998</v>
      </c>
      <c r="M816" s="17">
        <f t="shared" si="190"/>
        <v>109246.21199999998</v>
      </c>
    </row>
    <row r="817" spans="1:13" ht="16.5" customHeight="1" x14ac:dyDescent="0.3">
      <c r="A817" s="8">
        <v>17</v>
      </c>
      <c r="B817" s="9" t="s">
        <v>446</v>
      </c>
      <c r="C817" s="10">
        <v>0.56999999999999995</v>
      </c>
      <c r="D817" s="10" t="s">
        <v>57</v>
      </c>
      <c r="E817" s="10">
        <v>1052495</v>
      </c>
      <c r="F817" s="3">
        <f t="shared" si="182"/>
        <v>1052495</v>
      </c>
      <c r="G817" s="4" t="s">
        <v>123</v>
      </c>
      <c r="H817" s="5">
        <f t="shared" si="186"/>
        <v>599922.14999999991</v>
      </c>
      <c r="I817" s="11">
        <v>0</v>
      </c>
      <c r="J817" s="10">
        <f t="shared" si="187"/>
        <v>0.56999999999999995</v>
      </c>
      <c r="K817" s="11">
        <f t="shared" si="188"/>
        <v>0</v>
      </c>
      <c r="L817" s="13">
        <f t="shared" si="189"/>
        <v>599922.14999999991</v>
      </c>
      <c r="M817" s="17">
        <f t="shared" si="190"/>
        <v>599922.14999999991</v>
      </c>
    </row>
    <row r="818" spans="1:13" ht="16.5" customHeight="1" x14ac:dyDescent="0.3">
      <c r="A818" s="8">
        <v>18</v>
      </c>
      <c r="B818" s="9" t="s">
        <v>447</v>
      </c>
      <c r="C818" s="10">
        <v>1.33</v>
      </c>
      <c r="D818" s="10" t="s">
        <v>57</v>
      </c>
      <c r="E818" s="10">
        <v>558164</v>
      </c>
      <c r="F818" s="3">
        <f t="shared" si="182"/>
        <v>558164</v>
      </c>
      <c r="G818" s="4" t="s">
        <v>125</v>
      </c>
      <c r="H818" s="5">
        <f t="shared" si="186"/>
        <v>742358.12</v>
      </c>
      <c r="I818" s="11">
        <v>0</v>
      </c>
      <c r="J818" s="10">
        <f t="shared" si="187"/>
        <v>1.33</v>
      </c>
      <c r="K818" s="11">
        <f t="shared" si="188"/>
        <v>0</v>
      </c>
      <c r="L818" s="13">
        <f t="shared" si="189"/>
        <v>742358.12</v>
      </c>
      <c r="M818" s="17">
        <f t="shared" si="190"/>
        <v>742358.12</v>
      </c>
    </row>
    <row r="819" spans="1:13" ht="16.5" customHeight="1" x14ac:dyDescent="0.3">
      <c r="A819" s="8">
        <v>19</v>
      </c>
      <c r="B819" s="9" t="s">
        <v>448</v>
      </c>
      <c r="C819" s="10">
        <v>0.23300000000000001</v>
      </c>
      <c r="D819" s="10" t="s">
        <v>103</v>
      </c>
      <c r="E819" s="10">
        <v>2202292</v>
      </c>
      <c r="F819" s="3">
        <f t="shared" si="182"/>
        <v>2202292</v>
      </c>
      <c r="G819" s="4" t="s">
        <v>183</v>
      </c>
      <c r="H819" s="5">
        <f t="shared" si="186"/>
        <v>513134.03600000002</v>
      </c>
      <c r="I819" s="11">
        <v>0</v>
      </c>
      <c r="J819" s="11">
        <f t="shared" si="187"/>
        <v>0.23300000000000001</v>
      </c>
      <c r="K819" s="11">
        <f t="shared" si="188"/>
        <v>0</v>
      </c>
      <c r="L819" s="13">
        <f t="shared" si="189"/>
        <v>513134.03600000002</v>
      </c>
      <c r="M819" s="17">
        <f t="shared" si="190"/>
        <v>513134.03600000002</v>
      </c>
    </row>
    <row r="820" spans="1:13" ht="16.5" customHeight="1" x14ac:dyDescent="0.3">
      <c r="A820" s="8">
        <v>20</v>
      </c>
      <c r="B820" s="9" t="s">
        <v>163</v>
      </c>
      <c r="C820" s="10">
        <v>2.0350000000000001</v>
      </c>
      <c r="D820" s="10" t="s">
        <v>36</v>
      </c>
      <c r="E820" s="10">
        <v>3996591</v>
      </c>
      <c r="F820" s="3">
        <f t="shared" si="182"/>
        <v>3996591</v>
      </c>
      <c r="G820" s="4" t="s">
        <v>462</v>
      </c>
      <c r="H820" s="5">
        <f t="shared" si="186"/>
        <v>8133062.6850000005</v>
      </c>
      <c r="I820" s="11">
        <v>0</v>
      </c>
      <c r="J820" s="11">
        <f t="shared" si="187"/>
        <v>2.0350000000000001</v>
      </c>
      <c r="K820" s="11">
        <f t="shared" si="188"/>
        <v>0</v>
      </c>
      <c r="L820" s="13">
        <f t="shared" si="189"/>
        <v>8133062.6850000005</v>
      </c>
      <c r="M820" s="17">
        <f t="shared" si="190"/>
        <v>8133062.6850000005</v>
      </c>
    </row>
    <row r="821" spans="1:13" ht="16.5" customHeight="1" x14ac:dyDescent="0.3">
      <c r="A821" s="8">
        <v>21</v>
      </c>
      <c r="B821" s="9" t="s">
        <v>165</v>
      </c>
      <c r="C821" s="10">
        <v>0.34200000000000003</v>
      </c>
      <c r="D821" s="10" t="s">
        <v>36</v>
      </c>
      <c r="E821" s="10">
        <v>4799682</v>
      </c>
      <c r="F821" s="3">
        <f t="shared" si="182"/>
        <v>4799682</v>
      </c>
      <c r="G821" s="4" t="s">
        <v>166</v>
      </c>
      <c r="H821" s="5">
        <f t="shared" si="186"/>
        <v>1641491.2440000002</v>
      </c>
      <c r="I821" s="11">
        <v>0</v>
      </c>
      <c r="J821" s="11">
        <f t="shared" si="187"/>
        <v>0.34200000000000003</v>
      </c>
      <c r="K821" s="11">
        <f t="shared" si="188"/>
        <v>0</v>
      </c>
      <c r="L821" s="13">
        <f t="shared" si="189"/>
        <v>1641491.2440000002</v>
      </c>
      <c r="M821" s="17">
        <f t="shared" si="190"/>
        <v>1641491.2440000002</v>
      </c>
    </row>
    <row r="822" spans="1:13" s="25" customFormat="1" x14ac:dyDescent="0.3">
      <c r="A822" s="1" t="s">
        <v>570</v>
      </c>
      <c r="B822" s="2" t="s">
        <v>571</v>
      </c>
      <c r="C822" s="2"/>
      <c r="D822" s="2"/>
      <c r="E822" s="2">
        <v>0</v>
      </c>
      <c r="F822" s="3">
        <f t="shared" si="182"/>
        <v>0</v>
      </c>
      <c r="G822" s="4"/>
      <c r="H822" s="5"/>
      <c r="I822" s="6"/>
      <c r="J822" s="6"/>
      <c r="K822" s="5"/>
      <c r="L822" s="19"/>
      <c r="M822" s="17"/>
    </row>
    <row r="823" spans="1:13" s="25" customFormat="1" x14ac:dyDescent="0.3">
      <c r="A823" s="1" t="s">
        <v>572</v>
      </c>
      <c r="B823" s="2" t="s">
        <v>573</v>
      </c>
      <c r="C823" s="2"/>
      <c r="D823" s="2"/>
      <c r="E823" s="2">
        <v>0</v>
      </c>
      <c r="F823" s="3">
        <f t="shared" si="182"/>
        <v>0</v>
      </c>
      <c r="G823" s="4"/>
      <c r="H823" s="5"/>
      <c r="I823" s="6"/>
      <c r="J823" s="6"/>
      <c r="K823" s="5"/>
      <c r="L823" s="19"/>
      <c r="M823" s="17"/>
    </row>
    <row r="824" spans="1:13" ht="16.5" customHeight="1" x14ac:dyDescent="0.3">
      <c r="A824" s="8">
        <v>1</v>
      </c>
      <c r="B824" s="9" t="s">
        <v>574</v>
      </c>
      <c r="C824" s="10">
        <v>0.38200000000000001</v>
      </c>
      <c r="D824" s="10" t="s">
        <v>36</v>
      </c>
      <c r="E824" s="10">
        <v>3610420</v>
      </c>
      <c r="F824" s="3">
        <f t="shared" si="182"/>
        <v>3610420</v>
      </c>
      <c r="G824" s="4" t="s">
        <v>575</v>
      </c>
      <c r="H824" s="5">
        <f t="shared" si="186"/>
        <v>1379180.44</v>
      </c>
      <c r="I824" s="11">
        <v>0</v>
      </c>
      <c r="J824" s="10">
        <f>+C824</f>
        <v>0.38200000000000001</v>
      </c>
      <c r="K824" s="11">
        <f>+I824*G824</f>
        <v>0</v>
      </c>
      <c r="L824" s="13">
        <f>+J824*G824</f>
        <v>1379180.44</v>
      </c>
      <c r="M824" s="17">
        <f t="shared" si="190"/>
        <v>1379180.44</v>
      </c>
    </row>
    <row r="825" spans="1:13" ht="16.5" customHeight="1" x14ac:dyDescent="0.3">
      <c r="A825" s="8">
        <v>2</v>
      </c>
      <c r="B825" s="9" t="s">
        <v>576</v>
      </c>
      <c r="C825" s="10">
        <v>141.4</v>
      </c>
      <c r="D825" s="10" t="s">
        <v>57</v>
      </c>
      <c r="E825" s="10">
        <v>215167</v>
      </c>
      <c r="F825" s="3">
        <f t="shared" si="182"/>
        <v>215167</v>
      </c>
      <c r="G825" s="4" t="s">
        <v>101</v>
      </c>
      <c r="H825" s="5">
        <f t="shared" si="186"/>
        <v>30424613.800000001</v>
      </c>
      <c r="I825" s="11">
        <v>0</v>
      </c>
      <c r="J825" s="12">
        <f>+C825</f>
        <v>141.4</v>
      </c>
      <c r="K825" s="11">
        <f>+I825*G825</f>
        <v>0</v>
      </c>
      <c r="L825" s="13">
        <f>+J825*G825</f>
        <v>30424613.800000001</v>
      </c>
      <c r="M825" s="17">
        <f t="shared" si="190"/>
        <v>30424613.800000001</v>
      </c>
    </row>
    <row r="826" spans="1:13" ht="16.5" customHeight="1" x14ac:dyDescent="0.3">
      <c r="A826" s="8">
        <v>3</v>
      </c>
      <c r="B826" s="9" t="s">
        <v>577</v>
      </c>
      <c r="C826" s="10">
        <v>1.2949999999999999</v>
      </c>
      <c r="D826" s="10" t="s">
        <v>36</v>
      </c>
      <c r="E826" s="10">
        <v>1288047</v>
      </c>
      <c r="F826" s="3">
        <f t="shared" si="182"/>
        <v>1288047</v>
      </c>
      <c r="G826" s="4" t="s">
        <v>578</v>
      </c>
      <c r="H826" s="5">
        <f t="shared" si="186"/>
        <v>1668020.865</v>
      </c>
      <c r="I826" s="11">
        <v>0</v>
      </c>
      <c r="J826" s="10">
        <f>+C826</f>
        <v>1.2949999999999999</v>
      </c>
      <c r="K826" s="11">
        <f>+I826*G826</f>
        <v>0</v>
      </c>
      <c r="L826" s="13">
        <f>+J826*G826</f>
        <v>1668020.865</v>
      </c>
      <c r="M826" s="17">
        <f t="shared" si="190"/>
        <v>1668020.865</v>
      </c>
    </row>
    <row r="827" spans="1:13" ht="16.5" customHeight="1" x14ac:dyDescent="0.3">
      <c r="A827" s="8">
        <v>4</v>
      </c>
      <c r="B827" s="9" t="s">
        <v>116</v>
      </c>
      <c r="C827" s="10">
        <v>3.52</v>
      </c>
      <c r="D827" s="10" t="s">
        <v>36</v>
      </c>
      <c r="E827" s="10">
        <v>12345498</v>
      </c>
      <c r="F827" s="3">
        <f t="shared" si="182"/>
        <v>12345498</v>
      </c>
      <c r="G827" s="4" t="s">
        <v>117</v>
      </c>
      <c r="H827" s="5">
        <f t="shared" si="186"/>
        <v>43456152.960000001</v>
      </c>
      <c r="I827" s="11">
        <v>0</v>
      </c>
      <c r="J827" s="12">
        <f>+C827</f>
        <v>3.52</v>
      </c>
      <c r="K827" s="11">
        <f>+I827*G827</f>
        <v>0</v>
      </c>
      <c r="L827" s="13">
        <f>+J827*G827</f>
        <v>43456152.960000001</v>
      </c>
      <c r="M827" s="17">
        <f t="shared" si="190"/>
        <v>43456152.960000001</v>
      </c>
    </row>
    <row r="828" spans="1:13" s="25" customFormat="1" x14ac:dyDescent="0.3">
      <c r="A828" s="1" t="s">
        <v>579</v>
      </c>
      <c r="B828" s="2" t="s">
        <v>580</v>
      </c>
      <c r="C828" s="2"/>
      <c r="D828" s="2"/>
      <c r="E828" s="2">
        <v>0</v>
      </c>
      <c r="F828" s="3">
        <f t="shared" si="182"/>
        <v>0</v>
      </c>
      <c r="G828" s="4"/>
      <c r="H828" s="5"/>
      <c r="I828" s="6"/>
      <c r="J828" s="6"/>
      <c r="K828" s="5"/>
      <c r="L828" s="19"/>
      <c r="M828" s="17"/>
    </row>
    <row r="829" spans="1:13" ht="16.5" customHeight="1" x14ac:dyDescent="0.3">
      <c r="A829" s="8">
        <v>1</v>
      </c>
      <c r="B829" s="9" t="s">
        <v>574</v>
      </c>
      <c r="C829" s="10">
        <v>11.53</v>
      </c>
      <c r="D829" s="10" t="s">
        <v>36</v>
      </c>
      <c r="E829" s="10">
        <v>3610420</v>
      </c>
      <c r="F829" s="3">
        <f t="shared" si="182"/>
        <v>3610420</v>
      </c>
      <c r="G829" s="4" t="s">
        <v>575</v>
      </c>
      <c r="H829" s="5">
        <f t="shared" si="186"/>
        <v>41628142.599999994</v>
      </c>
      <c r="I829" s="10">
        <f>+C829</f>
        <v>11.53</v>
      </c>
      <c r="J829" s="11">
        <v>0</v>
      </c>
      <c r="K829" s="5">
        <f>+I829*G829</f>
        <v>41628142.599999994</v>
      </c>
      <c r="L829" s="19">
        <f>+J829*G829</f>
        <v>0</v>
      </c>
      <c r="M829" s="17">
        <f t="shared" si="190"/>
        <v>41628142.599999994</v>
      </c>
    </row>
    <row r="830" spans="1:13" ht="16.5" customHeight="1" x14ac:dyDescent="0.3">
      <c r="A830" s="8">
        <v>2</v>
      </c>
      <c r="B830" s="9" t="s">
        <v>576</v>
      </c>
      <c r="C830" s="10">
        <v>70.900000000000006</v>
      </c>
      <c r="D830" s="10" t="s">
        <v>57</v>
      </c>
      <c r="E830" s="10">
        <v>215167</v>
      </c>
      <c r="F830" s="3">
        <f t="shared" si="182"/>
        <v>215167</v>
      </c>
      <c r="G830" s="4" t="s">
        <v>101</v>
      </c>
      <c r="H830" s="5">
        <f t="shared" si="186"/>
        <v>15255340.300000001</v>
      </c>
      <c r="I830" s="10">
        <f>+C830</f>
        <v>70.900000000000006</v>
      </c>
      <c r="J830" s="11">
        <v>0</v>
      </c>
      <c r="K830" s="5">
        <f>+I830*G830</f>
        <v>15255340.300000001</v>
      </c>
      <c r="L830" s="19">
        <f>+J830*G830</f>
        <v>0</v>
      </c>
      <c r="M830" s="17">
        <f t="shared" si="190"/>
        <v>15255340.300000001</v>
      </c>
    </row>
    <row r="831" spans="1:13" ht="16.5" customHeight="1" x14ac:dyDescent="0.3">
      <c r="A831" s="8">
        <v>3</v>
      </c>
      <c r="B831" s="9" t="s">
        <v>577</v>
      </c>
      <c r="C831" s="10">
        <v>0.41299999999999998</v>
      </c>
      <c r="D831" s="10" t="s">
        <v>36</v>
      </c>
      <c r="E831" s="10">
        <v>1288047</v>
      </c>
      <c r="F831" s="3">
        <f t="shared" si="182"/>
        <v>1288047</v>
      </c>
      <c r="G831" s="4" t="s">
        <v>578</v>
      </c>
      <c r="H831" s="5">
        <f t="shared" si="186"/>
        <v>531963.41099999996</v>
      </c>
      <c r="I831" s="11">
        <f>+C831</f>
        <v>0.41299999999999998</v>
      </c>
      <c r="J831" s="11">
        <v>0</v>
      </c>
      <c r="K831" s="5">
        <f>+I831*G831</f>
        <v>531963.41099999996</v>
      </c>
      <c r="L831" s="19">
        <f>+J831*G831</f>
        <v>0</v>
      </c>
      <c r="M831" s="17">
        <f t="shared" si="190"/>
        <v>531963.41099999996</v>
      </c>
    </row>
    <row r="832" spans="1:13" ht="16.5" customHeight="1" x14ac:dyDescent="0.3">
      <c r="A832" s="8">
        <v>4</v>
      </c>
      <c r="B832" s="9" t="s">
        <v>116</v>
      </c>
      <c r="C832" s="10">
        <v>1.68</v>
      </c>
      <c r="D832" s="10" t="s">
        <v>36</v>
      </c>
      <c r="E832" s="10">
        <v>12345498</v>
      </c>
      <c r="F832" s="3">
        <f t="shared" si="182"/>
        <v>12345498</v>
      </c>
      <c r="G832" s="4" t="s">
        <v>117</v>
      </c>
      <c r="H832" s="5">
        <f t="shared" si="186"/>
        <v>20740436.640000001</v>
      </c>
      <c r="I832" s="10">
        <f>+C832</f>
        <v>1.68</v>
      </c>
      <c r="J832" s="11">
        <v>0</v>
      </c>
      <c r="K832" s="5">
        <f>+I832*G832</f>
        <v>20740436.640000001</v>
      </c>
      <c r="L832" s="19">
        <f>+J832*G832</f>
        <v>0</v>
      </c>
      <c r="M832" s="17">
        <f t="shared" si="190"/>
        <v>20740436.640000001</v>
      </c>
    </row>
    <row r="833" spans="1:13" s="25" customFormat="1" x14ac:dyDescent="0.3">
      <c r="A833" s="1" t="s">
        <v>581</v>
      </c>
      <c r="B833" s="2" t="s">
        <v>582</v>
      </c>
      <c r="C833" s="2"/>
      <c r="D833" s="2"/>
      <c r="E833" s="2">
        <v>0</v>
      </c>
      <c r="F833" s="3">
        <f t="shared" si="182"/>
        <v>0</v>
      </c>
      <c r="G833" s="4"/>
      <c r="H833" s="5"/>
      <c r="I833" s="6"/>
      <c r="J833" s="6"/>
      <c r="K833" s="5"/>
      <c r="L833" s="19"/>
      <c r="M833" s="17"/>
    </row>
    <row r="834" spans="1:13" ht="16.5" customHeight="1" x14ac:dyDescent="0.3">
      <c r="A834" s="8">
        <v>1</v>
      </c>
      <c r="B834" s="9" t="s">
        <v>574</v>
      </c>
      <c r="C834" s="10">
        <v>0.20399999999999999</v>
      </c>
      <c r="D834" s="10" t="s">
        <v>36</v>
      </c>
      <c r="E834" s="10">
        <v>3610420</v>
      </c>
      <c r="F834" s="3">
        <f t="shared" si="182"/>
        <v>3610420</v>
      </c>
      <c r="G834" s="4" t="s">
        <v>575</v>
      </c>
      <c r="H834" s="5">
        <f t="shared" si="186"/>
        <v>736525.67999999993</v>
      </c>
      <c r="I834" s="10">
        <f>+C834</f>
        <v>0.20399999999999999</v>
      </c>
      <c r="J834" s="11">
        <v>0</v>
      </c>
      <c r="K834" s="5">
        <f>+I834*G834</f>
        <v>736525.67999999993</v>
      </c>
      <c r="L834" s="19">
        <f>+J834*G834</f>
        <v>0</v>
      </c>
      <c r="M834" s="17">
        <f t="shared" si="190"/>
        <v>736525.67999999993</v>
      </c>
    </row>
    <row r="835" spans="1:13" ht="16.5" customHeight="1" x14ac:dyDescent="0.3">
      <c r="A835" s="8">
        <v>2</v>
      </c>
      <c r="B835" s="9" t="s">
        <v>576</v>
      </c>
      <c r="C835" s="10">
        <v>43.3</v>
      </c>
      <c r="D835" s="10" t="s">
        <v>57</v>
      </c>
      <c r="E835" s="10">
        <v>215167</v>
      </c>
      <c r="F835" s="3">
        <f t="shared" si="182"/>
        <v>215167</v>
      </c>
      <c r="G835" s="4" t="s">
        <v>101</v>
      </c>
      <c r="H835" s="5">
        <f t="shared" si="186"/>
        <v>9316731.0999999996</v>
      </c>
      <c r="I835" s="10">
        <f>+C835</f>
        <v>43.3</v>
      </c>
      <c r="J835" s="11">
        <v>0</v>
      </c>
      <c r="K835" s="5">
        <f>+I835*G835</f>
        <v>9316731.0999999996</v>
      </c>
      <c r="L835" s="19">
        <f>+J835*G835</f>
        <v>0</v>
      </c>
      <c r="M835" s="17">
        <f t="shared" si="190"/>
        <v>9316731.0999999996</v>
      </c>
    </row>
    <row r="836" spans="1:13" ht="16.5" customHeight="1" x14ac:dyDescent="0.3">
      <c r="A836" s="8">
        <v>3</v>
      </c>
      <c r="B836" s="9" t="s">
        <v>577</v>
      </c>
      <c r="C836" s="10">
        <v>0.26200000000000001</v>
      </c>
      <c r="D836" s="10" t="s">
        <v>36</v>
      </c>
      <c r="E836" s="10">
        <v>1288047</v>
      </c>
      <c r="F836" s="3">
        <f t="shared" si="182"/>
        <v>1288047</v>
      </c>
      <c r="G836" s="4" t="s">
        <v>578</v>
      </c>
      <c r="H836" s="5">
        <f t="shared" si="186"/>
        <v>337468.31400000001</v>
      </c>
      <c r="I836" s="10">
        <f>+C836</f>
        <v>0.26200000000000001</v>
      </c>
      <c r="J836" s="11">
        <v>0</v>
      </c>
      <c r="K836" s="5">
        <f>+I836*G836</f>
        <v>337468.31400000001</v>
      </c>
      <c r="L836" s="19">
        <f>+J836*G836</f>
        <v>0</v>
      </c>
      <c r="M836" s="17">
        <f t="shared" si="190"/>
        <v>337468.31400000001</v>
      </c>
    </row>
    <row r="837" spans="1:13" ht="16.5" customHeight="1" x14ac:dyDescent="0.3">
      <c r="A837" s="8">
        <v>4</v>
      </c>
      <c r="B837" s="9" t="s">
        <v>116</v>
      </c>
      <c r="C837" s="10">
        <v>0.96099999999999997</v>
      </c>
      <c r="D837" s="10" t="s">
        <v>36</v>
      </c>
      <c r="E837" s="10">
        <v>12345498</v>
      </c>
      <c r="F837" s="3">
        <f t="shared" si="182"/>
        <v>12345498</v>
      </c>
      <c r="G837" s="4" t="s">
        <v>117</v>
      </c>
      <c r="H837" s="5">
        <f t="shared" si="186"/>
        <v>11864023.578</v>
      </c>
      <c r="I837" s="10">
        <f>+C837</f>
        <v>0.96099999999999997</v>
      </c>
      <c r="J837" s="11">
        <v>0</v>
      </c>
      <c r="K837" s="5">
        <f>+I837*G837</f>
        <v>11864023.578</v>
      </c>
      <c r="L837" s="19">
        <f>+J837*G837</f>
        <v>0</v>
      </c>
      <c r="M837" s="17">
        <f t="shared" si="190"/>
        <v>11864023.578</v>
      </c>
    </row>
    <row r="838" spans="1:13" s="25" customFormat="1" x14ac:dyDescent="0.3">
      <c r="A838" s="1" t="s">
        <v>583</v>
      </c>
      <c r="B838" s="2" t="s">
        <v>584</v>
      </c>
      <c r="C838" s="2"/>
      <c r="D838" s="2"/>
      <c r="E838" s="2">
        <v>0</v>
      </c>
      <c r="F838" s="3">
        <f t="shared" si="182"/>
        <v>0</v>
      </c>
      <c r="G838" s="4"/>
      <c r="H838" s="5"/>
      <c r="I838" s="6"/>
      <c r="J838" s="6"/>
      <c r="K838" s="5"/>
      <c r="L838" s="19"/>
      <c r="M838" s="17"/>
    </row>
    <row r="839" spans="1:13" ht="16.5" customHeight="1" x14ac:dyDescent="0.3">
      <c r="A839" s="8">
        <v>1</v>
      </c>
      <c r="B839" s="9" t="s">
        <v>574</v>
      </c>
      <c r="C839" s="10">
        <v>0.36099999999999999</v>
      </c>
      <c r="D839" s="10" t="s">
        <v>36</v>
      </c>
      <c r="E839" s="10">
        <v>3610420</v>
      </c>
      <c r="F839" s="3">
        <f t="shared" ref="F839:F852" si="191">ROUND(G839,0)</f>
        <v>3610420</v>
      </c>
      <c r="G839" s="4" t="s">
        <v>575</v>
      </c>
      <c r="H839" s="5">
        <f t="shared" si="186"/>
        <v>1303361.6199999999</v>
      </c>
      <c r="I839" s="11">
        <v>0</v>
      </c>
      <c r="J839" s="11">
        <f>+C839</f>
        <v>0.36099999999999999</v>
      </c>
      <c r="K839" s="11">
        <f t="shared" ref="K839:L842" si="192">+I839*F839</f>
        <v>0</v>
      </c>
      <c r="L839" s="13">
        <f t="shared" si="192"/>
        <v>1303361.6199999999</v>
      </c>
      <c r="M839" s="17">
        <f t="shared" si="190"/>
        <v>1303361.6199999999</v>
      </c>
    </row>
    <row r="840" spans="1:13" ht="16.5" customHeight="1" x14ac:dyDescent="0.3">
      <c r="A840" s="8">
        <v>2</v>
      </c>
      <c r="B840" s="9" t="s">
        <v>576</v>
      </c>
      <c r="C840" s="10">
        <v>119.3</v>
      </c>
      <c r="D840" s="10" t="s">
        <v>57</v>
      </c>
      <c r="E840" s="10">
        <v>215167</v>
      </c>
      <c r="F840" s="3">
        <f t="shared" si="191"/>
        <v>215167</v>
      </c>
      <c r="G840" s="4" t="s">
        <v>101</v>
      </c>
      <c r="H840" s="5">
        <f t="shared" si="186"/>
        <v>25669423.099999998</v>
      </c>
      <c r="I840" s="11">
        <v>0</v>
      </c>
      <c r="J840" s="10">
        <f>+C840</f>
        <v>119.3</v>
      </c>
      <c r="K840" s="11">
        <f t="shared" si="192"/>
        <v>0</v>
      </c>
      <c r="L840" s="13">
        <f t="shared" si="192"/>
        <v>25669423.099999998</v>
      </c>
      <c r="M840" s="17">
        <f t="shared" si="190"/>
        <v>25669423.099999998</v>
      </c>
    </row>
    <row r="841" spans="1:13" ht="16.5" customHeight="1" x14ac:dyDescent="0.3">
      <c r="A841" s="8">
        <v>3</v>
      </c>
      <c r="B841" s="9" t="s">
        <v>577</v>
      </c>
      <c r="C841" s="10">
        <v>1.268</v>
      </c>
      <c r="D841" s="10" t="s">
        <v>36</v>
      </c>
      <c r="E841" s="10">
        <v>1288047</v>
      </c>
      <c r="F841" s="3">
        <f t="shared" si="191"/>
        <v>1288047</v>
      </c>
      <c r="G841" s="4" t="s">
        <v>578</v>
      </c>
      <c r="H841" s="5">
        <f t="shared" si="186"/>
        <v>1633243.5960000001</v>
      </c>
      <c r="I841" s="11">
        <v>0</v>
      </c>
      <c r="J841" s="11">
        <f>+C841</f>
        <v>1.268</v>
      </c>
      <c r="K841" s="11">
        <f t="shared" si="192"/>
        <v>0</v>
      </c>
      <c r="L841" s="13">
        <f t="shared" si="192"/>
        <v>1633243.5960000001</v>
      </c>
      <c r="M841" s="17">
        <f t="shared" si="190"/>
        <v>1633243.5960000001</v>
      </c>
    </row>
    <row r="842" spans="1:13" ht="16.5" customHeight="1" x14ac:dyDescent="0.3">
      <c r="A842" s="8">
        <v>4</v>
      </c>
      <c r="B842" s="9" t="s">
        <v>116</v>
      </c>
      <c r="C842" s="10">
        <v>3.52</v>
      </c>
      <c r="D842" s="10" t="s">
        <v>36</v>
      </c>
      <c r="E842" s="10">
        <v>12345498</v>
      </c>
      <c r="F842" s="3">
        <f t="shared" si="191"/>
        <v>12345498</v>
      </c>
      <c r="G842" s="4" t="s">
        <v>117</v>
      </c>
      <c r="H842" s="5">
        <f t="shared" si="186"/>
        <v>43456152.960000001</v>
      </c>
      <c r="I842" s="11">
        <v>0</v>
      </c>
      <c r="J842" s="10">
        <f>+C842</f>
        <v>3.52</v>
      </c>
      <c r="K842" s="11">
        <f t="shared" si="192"/>
        <v>0</v>
      </c>
      <c r="L842" s="13">
        <f t="shared" si="192"/>
        <v>43456152.960000001</v>
      </c>
      <c r="M842" s="17">
        <f t="shared" si="190"/>
        <v>43456152.960000001</v>
      </c>
    </row>
    <row r="843" spans="1:13" s="25" customFormat="1" x14ac:dyDescent="0.3">
      <c r="A843" s="1" t="s">
        <v>585</v>
      </c>
      <c r="B843" s="2" t="s">
        <v>586</v>
      </c>
      <c r="C843" s="2"/>
      <c r="D843" s="2"/>
      <c r="E843" s="2">
        <v>0</v>
      </c>
      <c r="F843" s="3">
        <f t="shared" si="191"/>
        <v>0</v>
      </c>
      <c r="G843" s="4"/>
      <c r="H843" s="5"/>
      <c r="I843" s="6"/>
      <c r="J843" s="6"/>
      <c r="K843" s="5"/>
      <c r="L843" s="19"/>
      <c r="M843" s="17"/>
    </row>
    <row r="844" spans="1:13" ht="16.5" customHeight="1" x14ac:dyDescent="0.3">
      <c r="A844" s="8">
        <v>1</v>
      </c>
      <c r="B844" s="9" t="s">
        <v>574</v>
      </c>
      <c r="C844" s="10">
        <v>10.52</v>
      </c>
      <c r="D844" s="10" t="s">
        <v>36</v>
      </c>
      <c r="E844" s="10">
        <v>3610420</v>
      </c>
      <c r="F844" s="3">
        <f t="shared" si="191"/>
        <v>3610420</v>
      </c>
      <c r="G844" s="4" t="s">
        <v>575</v>
      </c>
      <c r="H844" s="5">
        <f t="shared" si="186"/>
        <v>37981618.399999999</v>
      </c>
      <c r="I844" s="11">
        <v>0</v>
      </c>
      <c r="J844" s="10">
        <f>+C844</f>
        <v>10.52</v>
      </c>
      <c r="K844" s="11">
        <f>+I844*G844</f>
        <v>0</v>
      </c>
      <c r="L844" s="13">
        <f>+J844*G844</f>
        <v>37981618.399999999</v>
      </c>
      <c r="M844" s="17">
        <f t="shared" si="190"/>
        <v>37981618.399999999</v>
      </c>
    </row>
    <row r="845" spans="1:13" ht="16.5" customHeight="1" x14ac:dyDescent="0.3">
      <c r="A845" s="8">
        <v>2</v>
      </c>
      <c r="B845" s="9" t="s">
        <v>576</v>
      </c>
      <c r="C845" s="10">
        <v>204</v>
      </c>
      <c r="D845" s="10" t="s">
        <v>57</v>
      </c>
      <c r="E845" s="10">
        <v>215167</v>
      </c>
      <c r="F845" s="3">
        <f t="shared" si="191"/>
        <v>215167</v>
      </c>
      <c r="G845" s="4" t="s">
        <v>101</v>
      </c>
      <c r="H845" s="5">
        <f t="shared" ref="H845:H852" si="193">G845*C845</f>
        <v>43894068</v>
      </c>
      <c r="I845" s="11">
        <v>0</v>
      </c>
      <c r="J845" s="10">
        <f>+C845</f>
        <v>204</v>
      </c>
      <c r="K845" s="11">
        <f>+I845*G845</f>
        <v>0</v>
      </c>
      <c r="L845" s="13">
        <f>+J845*G845</f>
        <v>43894068</v>
      </c>
      <c r="M845" s="17">
        <f t="shared" si="190"/>
        <v>43894068</v>
      </c>
    </row>
    <row r="846" spans="1:13" ht="16.5" customHeight="1" x14ac:dyDescent="0.3">
      <c r="A846" s="8">
        <v>3</v>
      </c>
      <c r="B846" s="9" t="s">
        <v>577</v>
      </c>
      <c r="C846" s="10">
        <v>8.0310000000000006</v>
      </c>
      <c r="D846" s="10" t="s">
        <v>36</v>
      </c>
      <c r="E846" s="10">
        <v>1288047</v>
      </c>
      <c r="F846" s="3">
        <f t="shared" si="191"/>
        <v>1288047</v>
      </c>
      <c r="G846" s="4" t="s">
        <v>578</v>
      </c>
      <c r="H846" s="5">
        <f t="shared" si="193"/>
        <v>10344305.457</v>
      </c>
      <c r="I846" s="11">
        <v>0</v>
      </c>
      <c r="J846" s="11">
        <f>+C846</f>
        <v>8.0310000000000006</v>
      </c>
      <c r="K846" s="11">
        <f>+I846*G846</f>
        <v>0</v>
      </c>
      <c r="L846" s="13">
        <f>+J846*G846</f>
        <v>10344305.457</v>
      </c>
      <c r="M846" s="17">
        <f t="shared" si="190"/>
        <v>10344305.457</v>
      </c>
    </row>
    <row r="847" spans="1:13" ht="16.5" customHeight="1" x14ac:dyDescent="0.3">
      <c r="A847" s="8">
        <v>4</v>
      </c>
      <c r="B847" s="9" t="s">
        <v>116</v>
      </c>
      <c r="C847" s="10">
        <v>7.2</v>
      </c>
      <c r="D847" s="10" t="s">
        <v>36</v>
      </c>
      <c r="E847" s="10">
        <v>12345498</v>
      </c>
      <c r="F847" s="3">
        <f t="shared" si="191"/>
        <v>12345498</v>
      </c>
      <c r="G847" s="4" t="s">
        <v>117</v>
      </c>
      <c r="H847" s="5">
        <f t="shared" si="193"/>
        <v>88887585.600000009</v>
      </c>
      <c r="I847" s="11">
        <v>0</v>
      </c>
      <c r="J847" s="10">
        <f>+C847</f>
        <v>7.2</v>
      </c>
      <c r="K847" s="11">
        <f>+I847*G847</f>
        <v>0</v>
      </c>
      <c r="L847" s="13">
        <f>+J847*G847</f>
        <v>88887585.600000009</v>
      </c>
      <c r="M847" s="17">
        <f t="shared" si="190"/>
        <v>88887585.600000009</v>
      </c>
    </row>
    <row r="848" spans="1:13" s="25" customFormat="1" x14ac:dyDescent="0.3">
      <c r="A848" s="1" t="s">
        <v>587</v>
      </c>
      <c r="B848" s="2" t="s">
        <v>588</v>
      </c>
      <c r="C848" s="2"/>
      <c r="D848" s="2"/>
      <c r="E848" s="2">
        <v>0</v>
      </c>
      <c r="F848" s="3">
        <f t="shared" si="191"/>
        <v>0</v>
      </c>
      <c r="G848" s="4"/>
      <c r="H848" s="5"/>
      <c r="I848" s="6"/>
      <c r="J848" s="6"/>
      <c r="K848" s="5"/>
      <c r="L848" s="19"/>
      <c r="M848" s="17"/>
    </row>
    <row r="849" spans="1:16" ht="16.5" customHeight="1" x14ac:dyDescent="0.3">
      <c r="A849" s="8">
        <v>1</v>
      </c>
      <c r="B849" s="9" t="s">
        <v>574</v>
      </c>
      <c r="C849" s="10">
        <v>0.42</v>
      </c>
      <c r="D849" s="10" t="s">
        <v>36</v>
      </c>
      <c r="E849" s="10">
        <v>3610420</v>
      </c>
      <c r="F849" s="3">
        <f t="shared" si="191"/>
        <v>3610420</v>
      </c>
      <c r="G849" s="4" t="s">
        <v>575</v>
      </c>
      <c r="H849" s="5">
        <f t="shared" si="193"/>
        <v>1516376.4</v>
      </c>
      <c r="I849" s="11">
        <v>0</v>
      </c>
      <c r="J849" s="10">
        <f>+C849</f>
        <v>0.42</v>
      </c>
      <c r="K849" s="11">
        <f>+I849*G849</f>
        <v>0</v>
      </c>
      <c r="L849" s="13">
        <f>+J849*G849</f>
        <v>1516376.4</v>
      </c>
      <c r="M849" s="17">
        <f t="shared" si="190"/>
        <v>1516376.4</v>
      </c>
    </row>
    <row r="850" spans="1:16" ht="16.5" customHeight="1" x14ac:dyDescent="0.3">
      <c r="A850" s="8">
        <v>2</v>
      </c>
      <c r="B850" s="9" t="s">
        <v>576</v>
      </c>
      <c r="C850" s="10">
        <v>311.60000000000002</v>
      </c>
      <c r="D850" s="10" t="s">
        <v>57</v>
      </c>
      <c r="E850" s="10">
        <v>215167</v>
      </c>
      <c r="F850" s="3">
        <f t="shared" si="191"/>
        <v>215167</v>
      </c>
      <c r="G850" s="4" t="s">
        <v>101</v>
      </c>
      <c r="H850" s="5">
        <f t="shared" si="193"/>
        <v>67046037.200000003</v>
      </c>
      <c r="I850" s="11">
        <v>0</v>
      </c>
      <c r="J850" s="10">
        <f>+C850</f>
        <v>311.60000000000002</v>
      </c>
      <c r="K850" s="11">
        <f>+I850*G850</f>
        <v>0</v>
      </c>
      <c r="L850" s="13">
        <f>+J850*G850</f>
        <v>67046037.200000003</v>
      </c>
      <c r="M850" s="17">
        <f t="shared" si="190"/>
        <v>67046037.200000003</v>
      </c>
    </row>
    <row r="851" spans="1:16" ht="16.5" customHeight="1" x14ac:dyDescent="0.3">
      <c r="A851" s="8">
        <v>3</v>
      </c>
      <c r="B851" s="9" t="s">
        <v>577</v>
      </c>
      <c r="C851" s="10">
        <v>5.7729999999999997</v>
      </c>
      <c r="D851" s="10" t="s">
        <v>36</v>
      </c>
      <c r="E851" s="10">
        <v>1288047</v>
      </c>
      <c r="F851" s="3">
        <f t="shared" si="191"/>
        <v>1288047</v>
      </c>
      <c r="G851" s="4" t="s">
        <v>578</v>
      </c>
      <c r="H851" s="5">
        <f t="shared" si="193"/>
        <v>7435895.3309999993</v>
      </c>
      <c r="I851" s="11">
        <v>0</v>
      </c>
      <c r="J851" s="10">
        <f>+C851</f>
        <v>5.7729999999999997</v>
      </c>
      <c r="K851" s="11">
        <f>+I851*G851</f>
        <v>0</v>
      </c>
      <c r="L851" s="13">
        <f>+J851*G851</f>
        <v>7435895.3309999993</v>
      </c>
      <c r="M851" s="17">
        <f t="shared" si="190"/>
        <v>7435895.3309999993</v>
      </c>
    </row>
    <row r="852" spans="1:16" ht="16.5" customHeight="1" x14ac:dyDescent="0.3">
      <c r="A852" s="8">
        <v>4</v>
      </c>
      <c r="B852" s="9" t="s">
        <v>116</v>
      </c>
      <c r="C852" s="10">
        <v>10.504</v>
      </c>
      <c r="D852" s="10" t="s">
        <v>36</v>
      </c>
      <c r="E852" s="10">
        <v>12345498</v>
      </c>
      <c r="F852" s="3">
        <f t="shared" si="191"/>
        <v>12345498</v>
      </c>
      <c r="G852" s="4" t="s">
        <v>117</v>
      </c>
      <c r="H852" s="5">
        <f t="shared" si="193"/>
        <v>129677110.992</v>
      </c>
      <c r="I852" s="11">
        <v>0</v>
      </c>
      <c r="J852" s="10">
        <f>+C852</f>
        <v>10.504</v>
      </c>
      <c r="K852" s="11">
        <f>+I852*G852</f>
        <v>0</v>
      </c>
      <c r="L852" s="13">
        <f>+J852*G852</f>
        <v>129677110.992</v>
      </c>
      <c r="M852" s="17">
        <f t="shared" si="190"/>
        <v>129677110.992</v>
      </c>
    </row>
    <row r="853" spans="1:16" s="25" customFormat="1" ht="33.75" customHeight="1" x14ac:dyDescent="0.3">
      <c r="A853" s="1">
        <v>1</v>
      </c>
      <c r="B853" s="2" t="s">
        <v>589</v>
      </c>
      <c r="C853" s="27">
        <v>0.05</v>
      </c>
      <c r="D853" s="27"/>
      <c r="E853" s="27"/>
      <c r="F853" s="27"/>
      <c r="G853" s="28"/>
      <c r="H853" s="28">
        <f>(H5+H13)*$C$853</f>
        <v>4213301751.0783281</v>
      </c>
      <c r="I853" s="10"/>
      <c r="J853" s="6"/>
      <c r="K853" s="28">
        <f>(K5+K13)*$C$853</f>
        <v>2148775061.5275569</v>
      </c>
      <c r="L853" s="29">
        <f>(L5+L13)*$C$853</f>
        <v>2064526689.5507824</v>
      </c>
      <c r="M853" s="30" t="e">
        <f>(M5+M13)*#REF!</f>
        <v>#REF!</v>
      </c>
      <c r="O853" s="56" t="e">
        <f>+K856-O854</f>
        <v>#VALUE!</v>
      </c>
    </row>
    <row r="854" spans="1:16" s="25" customFormat="1" ht="35.25" customHeight="1" thickBot="1" x14ac:dyDescent="0.35">
      <c r="A854" s="1">
        <v>2</v>
      </c>
      <c r="B854" s="2" t="s">
        <v>590</v>
      </c>
      <c r="C854" s="31">
        <v>2.9000000000000001E-2</v>
      </c>
      <c r="D854" s="31"/>
      <c r="E854" s="31"/>
      <c r="F854" s="31"/>
      <c r="G854" s="28"/>
      <c r="H854" s="28">
        <f>(H5+H13)*$C$854</f>
        <v>2443715015.6254301</v>
      </c>
      <c r="I854" s="10"/>
      <c r="J854" s="6"/>
      <c r="K854" s="28">
        <f>(K5+K13)*$C$854</f>
        <v>1246289535.6859829</v>
      </c>
      <c r="L854" s="29">
        <f>(L5+L13)*$C$854</f>
        <v>1197425479.9394538</v>
      </c>
      <c r="M854" s="30" t="e">
        <f>(M$5+M$13)*#REF!</f>
        <v>#REF!</v>
      </c>
      <c r="O854" s="38">
        <f>H856*51/100</f>
        <v>46370756520</v>
      </c>
      <c r="P854" s="56"/>
    </row>
    <row r="855" spans="1:16" s="25" customFormat="1" ht="31.5" customHeight="1" thickTop="1" x14ac:dyDescent="0.3">
      <c r="A855" s="32" t="s">
        <v>591</v>
      </c>
      <c r="B855" s="33"/>
      <c r="C855" s="33"/>
      <c r="D855" s="2"/>
      <c r="E855" s="2"/>
      <c r="F855" s="2"/>
      <c r="G855" s="2"/>
      <c r="H855" s="28">
        <f>H854+H853+H5+H13</f>
        <v>90923051788.270325</v>
      </c>
      <c r="I855" s="10"/>
      <c r="J855" s="6"/>
      <c r="K855" s="28">
        <f>K854+K853+K5+K13</f>
        <v>46370565827.764671</v>
      </c>
      <c r="L855" s="29">
        <f>L854+L853+L5+L13</f>
        <v>44552485960.505882</v>
      </c>
      <c r="M855" s="34"/>
      <c r="O855" s="69" t="e">
        <f>K856/(K856+L856)</f>
        <v>#VALUE!</v>
      </c>
    </row>
    <row r="856" spans="1:16" s="25" customFormat="1" ht="23.25" customHeight="1" thickBot="1" x14ac:dyDescent="0.35">
      <c r="A856" s="35" t="s">
        <v>592</v>
      </c>
      <c r="B856" s="36"/>
      <c r="C856" s="36"/>
      <c r="D856" s="37"/>
      <c r="E856" s="37"/>
      <c r="F856" s="37"/>
      <c r="G856" s="37"/>
      <c r="H856" s="38">
        <f>ROUND(H855,-3)</f>
        <v>90923052000</v>
      </c>
      <c r="I856" s="37"/>
      <c r="J856" s="37"/>
      <c r="K856" s="38" t="s">
        <v>593</v>
      </c>
      <c r="L856" s="39">
        <f>ROUND(L855,-3)</f>
        <v>44552486000</v>
      </c>
      <c r="M856" s="40" t="e">
        <f>M854+M853+M5+M13</f>
        <v>#REF!</v>
      </c>
    </row>
    <row r="857" spans="1:16" ht="17.399999999999999" thickTop="1" x14ac:dyDescent="0.3"/>
  </sheetData>
  <mergeCells count="12">
    <mergeCell ref="A855:C855"/>
    <mergeCell ref="A856:C856"/>
    <mergeCell ref="A1:M1"/>
    <mergeCell ref="A3:A4"/>
    <mergeCell ref="B3:B4"/>
    <mergeCell ref="C3:C4"/>
    <mergeCell ref="D3:D4"/>
    <mergeCell ref="G3:G4"/>
    <mergeCell ref="H3:H4"/>
    <mergeCell ref="I3:J3"/>
    <mergeCell ref="K3:L3"/>
    <mergeCell ref="M3:M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2019-07-07T10:28:00Z</dcterms:created>
  <dcterms:modified xsi:type="dcterms:W3CDTF">2019-07-07T10:33:22Z</dcterms:modified>
</cp:coreProperties>
</file>